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RD1 - D.1.4.b. PLYNOVÁ ZA..." sheetId="2" r:id="rId2"/>
    <sheet name="RD2 - D.1.4.b. PLYNOVÁ ZA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'RD1 - D.1.4.b. PLYNOVÁ ZA...'!$C$128:$K$274</definedName>
    <definedName name="_xlnm.Print_Area" localSheetId="1">'RD1 - D.1.4.b. PLYNOVÁ ZA...'!$C$4:$J$76,'RD1 - D.1.4.b. PLYNOVÁ ZA...'!$C$82:$J$110,'RD1 - D.1.4.b. PLYNOVÁ ZA...'!$C$116:$K$274</definedName>
    <definedName name="_xlnm.Print_Titles" localSheetId="1">'RD1 - D.1.4.b. PLYNOVÁ ZA...'!$128:$128</definedName>
    <definedName name="_xlnm._FilterDatabase" localSheetId="2" hidden="1">'RD2 - D.1.4.b. PLYNOVÁ ZA...'!$C$128:$K$274</definedName>
    <definedName name="_xlnm.Print_Area" localSheetId="2">'RD2 - D.1.4.b. PLYNOVÁ ZA...'!$C$4:$J$76,'RD2 - D.1.4.b. PLYNOVÁ ZA...'!$C$82:$J$110,'RD2 - D.1.4.b. PLYNOVÁ ZA...'!$C$116:$K$274</definedName>
    <definedName name="_xlnm.Print_Titles" localSheetId="2">'RD2 - D.1.4.b. PLYNOVÁ ZA...'!$128:$128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74"/>
  <c r="BH274"/>
  <c r="BG274"/>
  <c r="BF274"/>
  <c r="T274"/>
  <c r="T273"/>
  <c r="T272"/>
  <c r="R274"/>
  <c r="R273"/>
  <c r="R272"/>
  <c r="P274"/>
  <c r="P273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5"/>
  <c r="F123"/>
  <c r="E121"/>
  <c r="J91"/>
  <c r="F89"/>
  <c r="E87"/>
  <c r="J24"/>
  <c r="E24"/>
  <c r="J126"/>
  <c r="J23"/>
  <c r="J18"/>
  <c r="E18"/>
  <c r="F126"/>
  <c r="J17"/>
  <c r="J15"/>
  <c r="E15"/>
  <c r="F91"/>
  <c r="J14"/>
  <c r="J12"/>
  <c r="J123"/>
  <c r="E7"/>
  <c r="E85"/>
  <c i="2" r="J37"/>
  <c r="J36"/>
  <c i="1" r="AY95"/>
  <c i="2" r="J35"/>
  <c i="1" r="AX95"/>
  <c i="2" r="BI274"/>
  <c r="BH274"/>
  <c r="BG274"/>
  <c r="BF274"/>
  <c r="T274"/>
  <c r="T273"/>
  <c r="T272"/>
  <c r="R274"/>
  <c r="R273"/>
  <c r="R272"/>
  <c r="P274"/>
  <c r="P273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5"/>
  <c r="F123"/>
  <c r="E121"/>
  <c r="J91"/>
  <c r="F89"/>
  <c r="E87"/>
  <c r="J24"/>
  <c r="E24"/>
  <c r="J126"/>
  <c r="J23"/>
  <c r="J18"/>
  <c r="E18"/>
  <c r="F92"/>
  <c r="J17"/>
  <c r="J15"/>
  <c r="E15"/>
  <c r="F91"/>
  <c r="J14"/>
  <c r="J12"/>
  <c r="J123"/>
  <c r="E7"/>
  <c r="E119"/>
  <c i="1" r="L90"/>
  <c r="AM90"/>
  <c r="AM89"/>
  <c r="L89"/>
  <c r="AM87"/>
  <c r="L87"/>
  <c r="L85"/>
  <c r="L84"/>
  <c i="3" r="J267"/>
  <c r="BK265"/>
  <c r="BK264"/>
  <c r="J261"/>
  <c r="J260"/>
  <c r="J254"/>
  <c r="BK248"/>
  <c r="BK233"/>
  <c r="BK227"/>
  <c r="J225"/>
  <c r="BK221"/>
  <c r="J219"/>
  <c r="BK217"/>
  <c r="J201"/>
  <c r="BK200"/>
  <c r="BK198"/>
  <c r="BK191"/>
  <c r="J172"/>
  <c r="J162"/>
  <c r="J161"/>
  <c r="BK160"/>
  <c r="J159"/>
  <c r="J158"/>
  <c r="BK157"/>
  <c r="BK154"/>
  <c r="BK142"/>
  <c r="J140"/>
  <c i="2" r="BK269"/>
  <c r="BK267"/>
  <c r="J265"/>
  <c r="J195"/>
  <c r="BK183"/>
  <c r="BK178"/>
  <c i="3" r="BK239"/>
  <c r="J238"/>
  <c r="BK234"/>
  <c r="BK232"/>
  <c r="J231"/>
  <c r="J230"/>
  <c r="J214"/>
  <c r="BK211"/>
  <c r="BK208"/>
  <c r="J202"/>
  <c r="BK199"/>
  <c r="J194"/>
  <c r="BK192"/>
  <c r="BK176"/>
  <c r="J154"/>
  <c r="J151"/>
  <c r="J144"/>
  <c r="J143"/>
  <c r="J142"/>
  <c r="J134"/>
  <c i="2" r="BK253"/>
  <c r="BK247"/>
  <c r="J238"/>
  <c r="J234"/>
  <c r="BK231"/>
  <c r="J197"/>
  <c i="3" r="BK223"/>
  <c r="J221"/>
  <c r="BK209"/>
  <c r="BK197"/>
  <c r="J183"/>
  <c r="BK180"/>
  <c r="BK172"/>
  <c r="BK168"/>
  <c r="BK159"/>
  <c r="BK151"/>
  <c i="2" r="BK262"/>
  <c r="BK261"/>
  <c r="J259"/>
  <c r="BK258"/>
  <c r="BK256"/>
  <c r="J254"/>
  <c r="BK252"/>
  <c r="BK236"/>
  <c r="BK235"/>
  <c r="J230"/>
  <c r="J221"/>
  <c r="BK219"/>
  <c r="J217"/>
  <c r="BK214"/>
  <c r="BK209"/>
  <c r="BK208"/>
  <c r="BK199"/>
  <c r="BK190"/>
  <c r="BK188"/>
  <c r="BK184"/>
  <c r="BK180"/>
  <c r="BK172"/>
  <c r="BK166"/>
  <c r="J162"/>
  <c r="J159"/>
  <c r="J158"/>
  <c r="J157"/>
  <c r="J150"/>
  <c r="BK143"/>
  <c r="BK138"/>
  <c r="J136"/>
  <c i="3" r="J223"/>
  <c r="J217"/>
  <c r="BK214"/>
  <c r="J178"/>
  <c r="BK174"/>
  <c r="J170"/>
  <c r="BK166"/>
  <c r="J165"/>
  <c r="BK164"/>
  <c r="J150"/>
  <c r="BK149"/>
  <c r="BK138"/>
  <c r="BK136"/>
  <c i="2" r="J240"/>
  <c r="J237"/>
  <c r="J227"/>
  <c r="BK225"/>
  <c r="BK215"/>
  <c r="J205"/>
  <c r="J203"/>
  <c r="J201"/>
  <c r="BK200"/>
  <c r="J187"/>
  <c r="J163"/>
  <c r="J151"/>
  <c r="J145"/>
  <c r="BK132"/>
  <c i="3" r="J274"/>
  <c r="J248"/>
  <c r="J246"/>
  <c r="J233"/>
  <c r="BK226"/>
  <c r="J208"/>
  <c r="BK206"/>
  <c r="BK205"/>
  <c r="BK203"/>
  <c r="J197"/>
  <c i="2" r="BK185"/>
  <c r="BK170"/>
  <c i="3" r="BK274"/>
  <c r="BK269"/>
  <c r="J269"/>
  <c r="BK244"/>
  <c r="J242"/>
  <c r="J240"/>
  <c r="J237"/>
  <c r="J234"/>
  <c r="BK230"/>
  <c r="BK225"/>
  <c r="BK204"/>
  <c r="J199"/>
  <c r="J198"/>
  <c r="J190"/>
  <c r="J188"/>
  <c r="J187"/>
  <c r="J181"/>
  <c r="BK178"/>
  <c r="J176"/>
  <c r="J147"/>
  <c r="J132"/>
  <c i="2" r="J267"/>
  <c r="J257"/>
  <c r="J255"/>
  <c r="J244"/>
  <c r="BK242"/>
  <c r="J235"/>
  <c r="BK234"/>
  <c r="BK228"/>
  <c r="J211"/>
  <c r="J194"/>
  <c r="J188"/>
  <c r="BK187"/>
  <c r="J184"/>
  <c r="J164"/>
  <c r="J160"/>
  <c r="BK158"/>
  <c r="BK144"/>
  <c i="3" r="J247"/>
  <c r="J211"/>
  <c r="J209"/>
  <c r="J204"/>
  <c r="J200"/>
  <c r="J189"/>
  <c r="BK184"/>
  <c r="J168"/>
  <c r="BK150"/>
  <c i="2" r="BK264"/>
  <c r="J256"/>
  <c r="BK250"/>
  <c r="BK246"/>
  <c r="J228"/>
  <c r="BK226"/>
  <c r="J214"/>
  <c r="BK213"/>
  <c r="BK203"/>
  <c r="J202"/>
  <c r="BK196"/>
  <c r="BK195"/>
  <c r="BK192"/>
  <c r="BK186"/>
  <c r="J185"/>
  <c r="J180"/>
  <c r="BK174"/>
  <c r="BK161"/>
  <c r="BK159"/>
  <c r="BK157"/>
  <c r="BK154"/>
  <c r="BK147"/>
  <c r="J138"/>
  <c r="J132"/>
  <c i="3" r="BK256"/>
  <c r="BK254"/>
  <c r="BK252"/>
  <c r="BK251"/>
  <c r="BK219"/>
  <c r="J206"/>
  <c r="BK187"/>
  <c r="BK186"/>
  <c r="J185"/>
  <c r="J184"/>
  <c r="J174"/>
  <c r="BK170"/>
  <c r="J166"/>
  <c r="BK165"/>
  <c r="BK163"/>
  <c r="BK147"/>
  <c i="2" r="J271"/>
  <c r="BK265"/>
  <c r="BK260"/>
  <c r="BK255"/>
  <c r="J251"/>
  <c r="J246"/>
  <c r="BK244"/>
  <c r="J242"/>
  <c r="BK240"/>
  <c r="J232"/>
  <c r="BK223"/>
  <c r="BK221"/>
  <c r="J209"/>
  <c r="BK191"/>
  <c r="J190"/>
  <c r="BK189"/>
  <c r="J186"/>
  <c r="J178"/>
  <c r="J165"/>
  <c r="J161"/>
  <c r="BK150"/>
  <c r="BK142"/>
  <c i="1" r="AS94"/>
  <c i="3" r="BK253"/>
  <c r="BK240"/>
  <c r="J239"/>
  <c r="J226"/>
  <c r="BK215"/>
  <c r="J203"/>
  <c r="BK202"/>
  <c r="J196"/>
  <c r="BK190"/>
  <c r="BK185"/>
  <c r="J180"/>
  <c r="J160"/>
  <c r="BK145"/>
  <c r="J136"/>
  <c r="BK134"/>
  <c i="2" r="J264"/>
  <c r="J262"/>
  <c r="BK254"/>
  <c r="J239"/>
  <c r="BK238"/>
  <c r="J236"/>
  <c r="J233"/>
  <c r="J226"/>
  <c r="J225"/>
  <c r="J219"/>
  <c r="J213"/>
  <c r="BK211"/>
  <c r="BK202"/>
  <c r="J196"/>
  <c r="J168"/>
  <c r="J166"/>
  <c r="J142"/>
  <c r="BK136"/>
  <c i="3" r="J250"/>
  <c r="BK247"/>
  <c r="BK236"/>
  <c r="BK228"/>
  <c r="J227"/>
  <c r="J213"/>
  <c r="J195"/>
  <c r="BK188"/>
  <c r="J157"/>
  <c r="J138"/>
  <c i="2" r="J260"/>
  <c r="BK259"/>
  <c r="J258"/>
  <c r="BK251"/>
  <c r="J248"/>
  <c r="BK232"/>
  <c r="J231"/>
  <c r="BK230"/>
  <c r="J223"/>
  <c r="BK206"/>
  <c r="BK201"/>
  <c r="BK198"/>
  <c r="J183"/>
  <c r="BK181"/>
  <c r="BK151"/>
  <c r="J149"/>
  <c r="J147"/>
  <c r="BK145"/>
  <c r="J144"/>
  <c i="3" r="BK267"/>
  <c r="J264"/>
  <c r="J262"/>
  <c r="J259"/>
  <c r="J258"/>
  <c r="BK257"/>
  <c r="J255"/>
  <c r="J252"/>
  <c r="BK250"/>
  <c r="BK238"/>
  <c r="BK235"/>
  <c r="J232"/>
  <c r="BK231"/>
  <c r="J228"/>
  <c i="2" r="BK205"/>
  <c r="J199"/>
  <c r="J192"/>
  <c r="J189"/>
  <c r="J176"/>
  <c r="J174"/>
  <c r="J134"/>
  <c i="3" r="BK255"/>
  <c r="BK194"/>
  <c r="BK181"/>
  <c r="J164"/>
  <c r="BK162"/>
  <c r="BK161"/>
  <c r="BK158"/>
  <c r="J149"/>
  <c r="BK144"/>
  <c i="2" r="J261"/>
  <c r="BK248"/>
  <c r="BK239"/>
  <c r="BK227"/>
  <c r="BK217"/>
  <c r="J215"/>
  <c r="J208"/>
  <c r="J206"/>
  <c r="BK204"/>
  <c r="BK194"/>
  <c r="J181"/>
  <c r="J172"/>
  <c r="J170"/>
  <c r="BK168"/>
  <c r="BK163"/>
  <c r="BK162"/>
  <c r="J154"/>
  <c r="BK140"/>
  <c r="BK134"/>
  <c i="3" r="BK271"/>
  <c r="J271"/>
  <c r="J256"/>
  <c r="BK246"/>
  <c r="J215"/>
  <c r="BK213"/>
  <c r="BK196"/>
  <c r="BK195"/>
  <c r="J192"/>
  <c r="J186"/>
  <c r="J145"/>
  <c r="BK143"/>
  <c r="BK140"/>
  <c i="2" r="J253"/>
  <c r="J250"/>
  <c r="J247"/>
  <c r="BK233"/>
  <c r="J200"/>
  <c r="J198"/>
  <c r="BK197"/>
  <c r="J191"/>
  <c r="BK176"/>
  <c r="BK165"/>
  <c r="BK164"/>
  <c r="BK160"/>
  <c r="BK149"/>
  <c r="J143"/>
  <c r="J140"/>
  <c i="3" r="J265"/>
  <c r="BK262"/>
  <c r="BK261"/>
  <c r="BK260"/>
  <c r="BK259"/>
  <c r="BK258"/>
  <c r="J257"/>
  <c r="J251"/>
  <c r="J244"/>
  <c r="BK242"/>
  <c r="BK237"/>
  <c r="J235"/>
  <c i="2" r="J204"/>
  <c i="3" r="J253"/>
  <c r="J236"/>
  <c r="J205"/>
  <c r="BK201"/>
  <c r="J191"/>
  <c r="BK189"/>
  <c r="BK183"/>
  <c r="J163"/>
  <c r="BK132"/>
  <c i="2" r="BK274"/>
  <c r="J274"/>
  <c r="BK271"/>
  <c r="J269"/>
  <c r="BK257"/>
  <c r="J252"/>
  <c r="BK237"/>
  <c l="1" r="P131"/>
  <c r="P130"/>
  <c r="P182"/>
  <c r="BK207"/>
  <c r="J207"/>
  <c r="J104"/>
  <c r="BK241"/>
  <c r="J241"/>
  <c r="J107"/>
  <c i="3" r="P167"/>
  <c r="P156"/>
  <c r="T229"/>
  <c r="BK241"/>
  <c r="J241"/>
  <c r="J107"/>
  <c r="BK131"/>
  <c r="J131"/>
  <c r="J98"/>
  <c r="T167"/>
  <c r="T156"/>
  <c r="R182"/>
  <c r="R207"/>
  <c r="P241"/>
  <c i="2" r="BK167"/>
  <c r="J167"/>
  <c r="J101"/>
  <c r="R193"/>
  <c r="T207"/>
  <c r="P241"/>
  <c i="3" r="R241"/>
  <c r="T241"/>
  <c i="2" r="P193"/>
  <c r="P207"/>
  <c r="BK229"/>
  <c r="J229"/>
  <c r="J106"/>
  <c i="3" r="T210"/>
  <c i="2" r="T131"/>
  <c r="T130"/>
  <c r="T167"/>
  <c r="T156"/>
  <c r="P210"/>
  <c r="P229"/>
  <c i="3" r="P229"/>
  <c r="P210"/>
  <c i="2" r="R131"/>
  <c r="R130"/>
  <c r="P167"/>
  <c r="P156"/>
  <c r="T193"/>
  <c r="R207"/>
  <c r="R229"/>
  <c i="3" r="BK210"/>
  <c r="J210"/>
  <c r="J105"/>
  <c i="2" r="BK182"/>
  <c r="J182"/>
  <c r="J102"/>
  <c r="BK210"/>
  <c r="J210"/>
  <c r="J105"/>
  <c r="T241"/>
  <c i="3" r="BK182"/>
  <c r="J182"/>
  <c r="J102"/>
  <c r="BK207"/>
  <c r="J207"/>
  <c r="J104"/>
  <c r="R167"/>
  <c r="R156"/>
  <c r="R229"/>
  <c r="BK167"/>
  <c r="J167"/>
  <c r="J101"/>
  <c r="P182"/>
  <c r="T207"/>
  <c i="2" r="R167"/>
  <c r="R156"/>
  <c r="R182"/>
  <c r="BK193"/>
  <c r="J193"/>
  <c r="J103"/>
  <c r="T210"/>
  <c r="R241"/>
  <c i="3" r="P131"/>
  <c r="P130"/>
  <c r="T131"/>
  <c r="T130"/>
  <c r="BK193"/>
  <c r="J193"/>
  <c r="J103"/>
  <c r="P193"/>
  <c r="R193"/>
  <c r="T193"/>
  <c r="P207"/>
  <c r="R131"/>
  <c r="R130"/>
  <c r="T182"/>
  <c r="R210"/>
  <c i="2" r="BK131"/>
  <c r="J131"/>
  <c r="J98"/>
  <c r="T182"/>
  <c r="R210"/>
  <c r="T229"/>
  <c i="3" r="BK229"/>
  <c r="J229"/>
  <c r="J106"/>
  <c i="2" r="BE246"/>
  <c r="BE247"/>
  <c r="BE259"/>
  <c r="BE261"/>
  <c r="BE267"/>
  <c r="BE269"/>
  <c r="BE271"/>
  <c r="BE274"/>
  <c i="3" r="BE154"/>
  <c r="BE184"/>
  <c r="BE185"/>
  <c r="BE195"/>
  <c r="BE202"/>
  <c r="BE233"/>
  <c r="BE226"/>
  <c r="BE239"/>
  <c r="BE252"/>
  <c r="BE267"/>
  <c i="2" r="J89"/>
  <c r="J92"/>
  <c r="F126"/>
  <c r="BE132"/>
  <c r="BE134"/>
  <c r="BE144"/>
  <c r="BE145"/>
  <c r="BE162"/>
  <c r="BE163"/>
  <c r="BE170"/>
  <c r="BE209"/>
  <c r="BE213"/>
  <c r="BE217"/>
  <c r="BE234"/>
  <c r="BE235"/>
  <c r="BE242"/>
  <c r="BE257"/>
  <c r="BE262"/>
  <c i="3" r="E119"/>
  <c r="BE166"/>
  <c r="BE190"/>
  <c r="BE208"/>
  <c r="BE235"/>
  <c r="BE211"/>
  <c i="2" r="BE138"/>
  <c r="BE157"/>
  <c r="BE158"/>
  <c r="BE176"/>
  <c r="BE184"/>
  <c r="BE185"/>
  <c r="BE189"/>
  <c r="BE219"/>
  <c r="BE226"/>
  <c r="BE231"/>
  <c r="BE240"/>
  <c r="BE244"/>
  <c r="BK273"/>
  <c r="J273"/>
  <c r="J109"/>
  <c i="3" r="F92"/>
  <c r="BE136"/>
  <c r="BE183"/>
  <c r="BE186"/>
  <c r="BE203"/>
  <c r="BE256"/>
  <c i="2" r="E85"/>
  <c r="BE149"/>
  <c r="BE183"/>
  <c r="BE194"/>
  <c i="3" r="BE234"/>
  <c r="BE236"/>
  <c r="BE240"/>
  <c r="BE261"/>
  <c r="BE264"/>
  <c r="BE265"/>
  <c i="2" r="BE140"/>
  <c r="BE142"/>
  <c r="BE168"/>
  <c r="BE178"/>
  <c r="BE186"/>
  <c r="BE236"/>
  <c r="BK153"/>
  <c r="J153"/>
  <c r="J99"/>
  <c i="3" r="BE160"/>
  <c r="BE181"/>
  <c r="BE196"/>
  <c r="BE198"/>
  <c r="BE204"/>
  <c r="BE221"/>
  <c r="BE225"/>
  <c r="BE238"/>
  <c r="BE251"/>
  <c i="2" r="BE172"/>
  <c r="BE174"/>
  <c r="BE180"/>
  <c r="BE191"/>
  <c r="BE198"/>
  <c r="BE203"/>
  <c r="BE215"/>
  <c r="BE252"/>
  <c r="BE253"/>
  <c r="BE256"/>
  <c i="3" r="BE138"/>
  <c r="BE142"/>
  <c r="BE176"/>
  <c r="BE206"/>
  <c r="BE227"/>
  <c r="BE228"/>
  <c r="BE232"/>
  <c r="BE255"/>
  <c r="BE257"/>
  <c i="2" r="BE136"/>
  <c r="BE147"/>
  <c r="BE181"/>
  <c i="3" r="F125"/>
  <c r="BE157"/>
  <c r="BE158"/>
  <c r="BE159"/>
  <c r="BE178"/>
  <c r="BE189"/>
  <c r="BE200"/>
  <c r="BE214"/>
  <c i="2" r="BE151"/>
  <c r="BE201"/>
  <c r="BE204"/>
  <c r="BE254"/>
  <c r="BE265"/>
  <c i="3" r="J89"/>
  <c r="BE132"/>
  <c r="BE149"/>
  <c r="BE161"/>
  <c r="BE162"/>
  <c r="BE163"/>
  <c r="BE164"/>
  <c r="BE201"/>
  <c r="BE205"/>
  <c r="BE217"/>
  <c r="BE250"/>
  <c r="BE274"/>
  <c i="2" r="F125"/>
  <c r="BE165"/>
  <c r="BE166"/>
  <c r="BE205"/>
  <c r="BE208"/>
  <c r="BE225"/>
  <c r="BE238"/>
  <c r="BE258"/>
  <c i="3" r="J92"/>
  <c r="BE174"/>
  <c i="2" r="BE143"/>
  <c r="BE150"/>
  <c r="BE187"/>
  <c i="3" r="BE192"/>
  <c r="BE213"/>
  <c r="BE230"/>
  <c r="BE231"/>
  <c r="BE253"/>
  <c r="BE254"/>
  <c r="BE269"/>
  <c i="2" r="BE164"/>
  <c r="BE190"/>
  <c r="BE195"/>
  <c r="BE196"/>
  <c r="BE214"/>
  <c r="BE221"/>
  <c r="BE228"/>
  <c r="BE230"/>
  <c i="3" r="BE134"/>
  <c r="BE140"/>
  <c r="BE143"/>
  <c r="BE144"/>
  <c r="BE151"/>
  <c r="BE172"/>
  <c r="BE180"/>
  <c r="BE209"/>
  <c i="2" r="BE154"/>
  <c r="BE160"/>
  <c r="BE192"/>
  <c r="BE211"/>
  <c r="BE227"/>
  <c r="BE239"/>
  <c r="BE250"/>
  <c r="BE251"/>
  <c r="BE255"/>
  <c r="BE260"/>
  <c r="BE264"/>
  <c i="3" r="BE150"/>
  <c r="BE165"/>
  <c r="BE170"/>
  <c r="BE187"/>
  <c r="BE191"/>
  <c r="BE194"/>
  <c r="BE199"/>
  <c r="BK153"/>
  <c r="J153"/>
  <c r="J99"/>
  <c r="BK273"/>
  <c r="BK272"/>
  <c r="J272"/>
  <c r="J108"/>
  <c i="2" r="BE206"/>
  <c r="BE223"/>
  <c r="BE232"/>
  <c r="BE233"/>
  <c r="BE237"/>
  <c r="BE248"/>
  <c i="3" r="BE145"/>
  <c r="BE147"/>
  <c r="BE168"/>
  <c r="BE215"/>
  <c r="BE219"/>
  <c r="BE237"/>
  <c r="BE242"/>
  <c r="BE247"/>
  <c r="BE248"/>
  <c i="2" r="BE159"/>
  <c r="BE161"/>
  <c r="BE188"/>
  <c r="BE197"/>
  <c r="BE199"/>
  <c r="BE200"/>
  <c r="BE202"/>
  <c i="3" r="BE188"/>
  <c r="BE197"/>
  <c r="BE223"/>
  <c r="BE244"/>
  <c r="BE246"/>
  <c r="BE258"/>
  <c r="BE259"/>
  <c r="BE260"/>
  <c r="BE262"/>
  <c r="BE271"/>
  <c i="2" r="F36"/>
  <c i="1" r="BC95"/>
  <c i="3" r="F36"/>
  <c i="1" r="BC96"/>
  <c i="3" r="F35"/>
  <c i="1" r="BB96"/>
  <c i="2" r="F34"/>
  <c i="1" r="BA95"/>
  <c i="3" r="J34"/>
  <c i="1" r="AW96"/>
  <c i="3" r="F34"/>
  <c i="1" r="BA96"/>
  <c i="2" r="F37"/>
  <c i="1" r="BD95"/>
  <c i="2" r="F35"/>
  <c i="1" r="BB95"/>
  <c i="2" r="J34"/>
  <c i="1" r="AW95"/>
  <c i="3" r="F37"/>
  <c i="1" r="BD96"/>
  <c i="3" l="1" r="R129"/>
  <c i="2" r="R129"/>
  <c i="3" r="P129"/>
  <c i="1" r="AU96"/>
  <c i="2" r="T129"/>
  <c i="3" r="T129"/>
  <c i="2" r="P129"/>
  <c i="1" r="AU95"/>
  <c i="3" r="BK156"/>
  <c r="J156"/>
  <c r="J100"/>
  <c i="2" r="BK272"/>
  <c r="J272"/>
  <c r="J108"/>
  <c i="3" r="BK130"/>
  <c r="J130"/>
  <c r="J97"/>
  <c i="2" r="BK130"/>
  <c i="3" r="J273"/>
  <c r="J109"/>
  <c i="2" r="J33"/>
  <c i="1" r="AV95"/>
  <c r="AT95"/>
  <c r="BD94"/>
  <c r="W33"/>
  <c i="3" r="F33"/>
  <c i="1" r="AZ96"/>
  <c i="3" r="J33"/>
  <c i="1" r="AV96"/>
  <c r="AT96"/>
  <c r="BC94"/>
  <c r="AY94"/>
  <c r="BA94"/>
  <c r="W30"/>
  <c i="2" r="F33"/>
  <c i="1" r="AZ95"/>
  <c r="BB94"/>
  <c r="W31"/>
  <c i="2" l="1" r="BK156"/>
  <c r="J156"/>
  <c r="J100"/>
  <c r="J130"/>
  <c r="J97"/>
  <c i="3" r="BK129"/>
  <c r="J129"/>
  <c r="J96"/>
  <c i="1" r="AU94"/>
  <c r="AZ94"/>
  <c r="AV94"/>
  <c r="AK29"/>
  <c r="AW94"/>
  <c r="AK30"/>
  <c r="W32"/>
  <c r="AX94"/>
  <c i="2" l="1" r="BK129"/>
  <c r="J129"/>
  <c r="J30"/>
  <c i="1" r="AG95"/>
  <c r="AN95"/>
  <c r="W29"/>
  <c r="AT94"/>
  <c i="3" r="J30"/>
  <c i="1" r="AG96"/>
  <c r="AN96"/>
  <c i="2" l="1" r="J96"/>
  <c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<sst xmlns="http://schemas.openxmlformats.org/spreadsheetml/2006/main">
  <si>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</si>
  <si>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</si>
  <si>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</si>
  <si>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</si>
  <si>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{425c1ab0-f3d2-482a-87a8-02c7c38771b0}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</si>
  <si>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</si>
  <si>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</si>
  <si>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</si>
  <si>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</si>
  <si>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</si>
  <si>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</si>
  <si>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</si>
  <si>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</si>
  <si>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invalidovny</t>
  </si>
  <si>
    <t>Stavba:</t>
  </si>
  <si>
    <t>NOVOSTAVBA DVOU RODINNÝCH DOMŮ - TRANSFORMACE ÚSP PRO MLÁDEŽ KVASINY</t>
  </si>
  <si>
    <t>0,1</t>
  </si>
  <si>
    <t>KSO:</t>
  </si>
  <si>
    <t>CC-CZ:</t>
  </si>
  <si>
    <t>1</t>
  </si>
  <si>
    <t>Místo:</t>
  </si>
  <si>
    <t>Častolovice</t>
  </si>
  <si>
    <t>Datum:</t>
  </si>
  <si>
    <t>15. 5. 2017</t>
  </si>
  <si>
    <t>10</t>
  </si>
  <si>
    <t>100</t>
  </si>
  <si>
    <t>Zadavatel:</t>
  </si>
  <si>
    <t>IČ:</t>
  </si>
  <si>
    <t xml:space="preserve"> </t>
  </si>
  <si>
    <t>DIČ:</t>
  </si>
  <si>
    <t>Zhotovitel:</t>
  </si>
  <si>
    <t>Projektant:</t>
  </si>
  <si>
    <t>Ondřej Zikán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</si>
  <si>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</si>
  <si>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</si>
  <si>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</si>
  <si>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</si>
  <si>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</si>
  <si>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</si>
  <si>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</si>
  <si>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</si>
  <si>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</si>
  <si>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</si>
  <si>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</si>
  <si>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</si>
  <si>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</si>
  <si>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</si>
  <si>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</si>
  <si>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</si>
  <si>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</si>
  <si>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</si>
  <si>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</si>
  <si>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</si>
  <si>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</si>
  <si>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</si>
  <si>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</si>
  <si>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</si>
  <si>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</si>
  <si>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</si>
  <si>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</si>
  <si>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</si>
  <si>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</si>
  <si>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</si>
  <si>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</si>
  <si>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</si>
  <si>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</si>
  <si>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</si>
  <si>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</si>
  <si>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</si>
  <si>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</si>
  <si>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</si>
  <si>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</si>
  <si>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</si>
  <si>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</si>
  <si>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</si>
  <si>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</si>
  <si>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</si>
  <si>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</si>
  <si>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</si>
  <si>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</si>
  <si>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</si>
  <si>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RD1</t>
  </si>
  <si>
    <t>D.1.4.b. PLYNOVÁ ZAŘÍZENÍ A VYTÁPĚNÍ - RD1</t>
  </si>
  <si>
    <t>STA</t>
  </si>
  <si>
    <t>{f1045dd6-c6c3-492e-8e18-2852d07d9ba2}</t>
  </si>
  <si>
    <t>2</t>
  </si>
  <si>
    <t>RD2</t>
  </si>
  <si>
    <t>D.1.4.b. PLYNOVÁ ZAŘÍZENÍ A VYTÁPĚNÍ - RD2</t>
  </si>
  <si>
    <t>{c79ad2af-de1b-4350-8129-37dc0d694d1f}</t>
  </si>
  <si>
    <t>KRYCÍ LIST SOUPISU PRACÍ</t>
  </si>
  <si>
    <t>Objekt:</t>
  </si>
  <si>
    <t>RD1 - D.1.4.b. PLYNOVÁ ZAŘÍZENÍ A VYTÁPĚNÍ - RD1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</si>
  <si>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</si>
  <si>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</si>
  <si>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</si>
  <si>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</si>
  <si>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</si>
  <si>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</si>
  <si>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</si>
  <si>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</si>
  <si>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>PSV - Práce a dodávky PSV</t>
  </si>
  <si>
    <t xml:space="preserve">    713 - Izolace tepelné</t>
  </si>
  <si>
    <t xml:space="preserve">    723 - Zdravotechnika -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</si>
  <si>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</si>
  <si>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</si>
  <si>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</si>
  <si>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topení, armatury</t>
  </si>
  <si>
    <t xml:space="preserve">    735 - Ústřední vytápění - otopná tělesa</t>
  </si>
  <si>
    <t xml:space="preserve">    783 - Ostatní</t>
  </si>
  <si>
    <t xml:space="preserve">      01 - Projektová dokumentace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</si>
  <si>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</si>
  <si>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</si>
  <si>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</si>
  <si>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</si>
  <si>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</si>
  <si>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</si>
  <si>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</si>
  <si>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</si>
  <si>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</si>
  <si>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</si>
  <si>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</si>
  <si>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</si>
  <si>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</si>
  <si>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</si>
  <si>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</si>
  <si>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</si>
  <si>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</si>
  <si>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132201101</t>
  </si>
  <si>
    <t>Hloubení rýh š do 600 mm v hornině tř. 3 objemu do 100 m3 - spodní vrstvy</t>
  </si>
  <si>
    <t>m3</t>
  </si>
  <si>
    <t>4</t>
  </si>
  <si>
    <t>-880092746</t>
  </si>
  <si>
    <t>VV</t>
  </si>
  <si>
    <t>23*0,4*0,5</t>
  </si>
  <si>
    <t>132301101</t>
  </si>
  <si>
    <t>Hloubení rýh š do 600 mm v hornině tř. 4 objemu do 100 m3 - odstranění štěrkodrti</t>
  </si>
  <si>
    <t>-2042623554</t>
  </si>
  <si>
    <t>23*0,4*0,3</t>
  </si>
  <si>
    <t>3</t>
  </si>
  <si>
    <t>151101201</t>
  </si>
  <si>
    <t>Zřízení příložného pažení stěn výkopu hl do 4 m</t>
  </si>
  <si>
    <t>m2</t>
  </si>
  <si>
    <t>-1669093522</t>
  </si>
  <si>
    <t>23*2</t>
  </si>
  <si>
    <t>151101211</t>
  </si>
  <si>
    <t>Odstranění příložného pažení stěn hl do 4 m</t>
  </si>
  <si>
    <t>930603438</t>
  </si>
  <si>
    <t>5</t>
  </si>
  <si>
    <t>161101101</t>
  </si>
  <si>
    <t>Svislé přemístění výkopku z horniny tř. 1 až 4 hl výkopu do 2,5 m</t>
  </si>
  <si>
    <t>554289667</t>
  </si>
  <si>
    <t>4,6+2,76</t>
  </si>
  <si>
    <t>6</t>
  </si>
  <si>
    <t>162701105</t>
  </si>
  <si>
    <t>Vodorovné přemístění do 10000 m výkopku z horniny tř. 1 až 4 - spodní vrstvy</t>
  </si>
  <si>
    <t>-416200898</t>
  </si>
  <si>
    <t>7</t>
  </si>
  <si>
    <t>171201201</t>
  </si>
  <si>
    <t>Uložení sypaniny na skládky</t>
  </si>
  <si>
    <t>-1560107714</t>
  </si>
  <si>
    <t>8</t>
  </si>
  <si>
    <t>171201202</t>
  </si>
  <si>
    <t>Skladné</t>
  </si>
  <si>
    <t>476522594</t>
  </si>
  <si>
    <t>9</t>
  </si>
  <si>
    <t>174101101</t>
  </si>
  <si>
    <t>Zásyp jam, šachet rýh nebo kolem objektů sypaninou se zhutněním - navážkou</t>
  </si>
  <si>
    <t>-1547842196</t>
  </si>
  <si>
    <t>23*0,4*0,4</t>
  </si>
  <si>
    <t>175101101</t>
  </si>
  <si>
    <t>Obsyp potrubí bez prohození sypaniny z hornin tř. 1 až 4 uloženým do 3 m od kraje výkopu</t>
  </si>
  <si>
    <t>814180634</t>
  </si>
  <si>
    <t>11</t>
  </si>
  <si>
    <t>M</t>
  </si>
  <si>
    <t>583X01</t>
  </si>
  <si>
    <t>vyhledávací vodič CYKY 2,5mm</t>
  </si>
  <si>
    <t>m</t>
  </si>
  <si>
    <t>-1575560557</t>
  </si>
  <si>
    <t>12</t>
  </si>
  <si>
    <t>583X02</t>
  </si>
  <si>
    <t>ochranná folie plynovodu šířky 300mm oranžová</t>
  </si>
  <si>
    <t>-1828444553</t>
  </si>
  <si>
    <t>13</t>
  </si>
  <si>
    <t>583313400</t>
  </si>
  <si>
    <t>kamenivo těžené drobné frakce 0-4 třída A</t>
  </si>
  <si>
    <t>t</t>
  </si>
  <si>
    <t>808605565</t>
  </si>
  <si>
    <t>7,36*1,7</t>
  </si>
  <si>
    <t>Vodorovné konstrukce</t>
  </si>
  <si>
    <t>14</t>
  </si>
  <si>
    <t>451573111</t>
  </si>
  <si>
    <t>Lože pod potrubí otevřený výkop ze štěrkopísku</t>
  </si>
  <si>
    <t>-1126383907</t>
  </si>
  <si>
    <t>23*0,4*0,1</t>
  </si>
  <si>
    <t>PSV</t>
  </si>
  <si>
    <t>Práce a dodávky PSV</t>
  </si>
  <si>
    <t>722176114</t>
  </si>
  <si>
    <t>Montáž potrubí plastové spojované svary polyfuzně D 32 mm</t>
  </si>
  <si>
    <t>16</t>
  </si>
  <si>
    <t>-760105043</t>
  </si>
  <si>
    <t>722176117</t>
  </si>
  <si>
    <t>Montáž potrubí plastové spojované svary polyfuzně D 50 mm</t>
  </si>
  <si>
    <t>176878915</t>
  </si>
  <si>
    <t>17</t>
  </si>
  <si>
    <t>722176117.1</t>
  </si>
  <si>
    <t>Montáž tvarovky plastové spojované svary polyfuzně D 32 mm</t>
  </si>
  <si>
    <t>kus</t>
  </si>
  <si>
    <t>-1793915628</t>
  </si>
  <si>
    <t>18</t>
  </si>
  <si>
    <t>723160204</t>
  </si>
  <si>
    <t>Přípojka k plynoměru spojované na závit bez ochozu G 1</t>
  </si>
  <si>
    <t>1902838041</t>
  </si>
  <si>
    <t>19</t>
  </si>
  <si>
    <t>723160334</t>
  </si>
  <si>
    <t>Rozpěrka přípojek plynoměru G 1 - 250mm</t>
  </si>
  <si>
    <t>1290827414</t>
  </si>
  <si>
    <t>20</t>
  </si>
  <si>
    <t>723170114</t>
  </si>
  <si>
    <t>Potrubí plynové plastové Pe 100, PN 0,4 MPa, D 32 x 3,0 mm spojované elektrotvarovkami opláštěné potrubí</t>
  </si>
  <si>
    <t>-856139271</t>
  </si>
  <si>
    <t>723170116</t>
  </si>
  <si>
    <t>Potrubí plynové plastové Pe 100, PN 0,4 MPa, D 50 x 4,6 mm spojované elektrotvarovkami - ochranné potrubí</t>
  </si>
  <si>
    <t>-1473143971</t>
  </si>
  <si>
    <t>22</t>
  </si>
  <si>
    <t>PSVXP01</t>
  </si>
  <si>
    <t>Elektrotvarovka - koleno PE32 / 90°</t>
  </si>
  <si>
    <t>32</t>
  </si>
  <si>
    <t>489125869</t>
  </si>
  <si>
    <t>23</t>
  </si>
  <si>
    <t>PSVXP02</t>
  </si>
  <si>
    <t>Tvarovka přechodová závitová PE 100 32*3,0 / DN25</t>
  </si>
  <si>
    <t>386229513</t>
  </si>
  <si>
    <t>24</t>
  </si>
  <si>
    <t>PSVXP03</t>
  </si>
  <si>
    <t>Tvarovka přechodová navařovací PE 100 32*3,0 / DN25 zemní standardní</t>
  </si>
  <si>
    <t>-2008828450</t>
  </si>
  <si>
    <t>713</t>
  </si>
  <si>
    <t>Izolace tepelné</t>
  </si>
  <si>
    <t>25</t>
  </si>
  <si>
    <t>713463131</t>
  </si>
  <si>
    <t>Montáž izolace tepelné potrubí potrubními pouzdry bez úpravy slepenými 1x tl izolace do 25 mm</t>
  </si>
  <si>
    <t>-1621845417</t>
  </si>
  <si>
    <t>148,2+31,2+15,6+78+7,8</t>
  </si>
  <si>
    <t>26</t>
  </si>
  <si>
    <t>283771010</t>
  </si>
  <si>
    <t>izolace potrubí návleková z pěněného polyethylenu 18 x 9 mm</t>
  </si>
  <si>
    <t>1904940621</t>
  </si>
  <si>
    <t>114*1,3 'Přepočtené koeficientem množství</t>
  </si>
  <si>
    <t>27</t>
  </si>
  <si>
    <t>283771040</t>
  </si>
  <si>
    <t>izolace potrubí návleková z pěněného polyethylenu 22 x 13 mm</t>
  </si>
  <si>
    <t>-1651218092</t>
  </si>
  <si>
    <t>24*1,3 'Přepočtené koeficientem množství</t>
  </si>
  <si>
    <t>28</t>
  </si>
  <si>
    <t>283770450</t>
  </si>
  <si>
    <t>izolace potrubí návleková z pěněného polyethylenu 22 x 20 mm</t>
  </si>
  <si>
    <t>-1012622663</t>
  </si>
  <si>
    <t>12*1,3 'Přepočtené koeficientem množství</t>
  </si>
  <si>
    <t>29</t>
  </si>
  <si>
    <t>283771120</t>
  </si>
  <si>
    <t>izolace potrubí návleková z pěněného polyethylenu 28 x 13 mm</t>
  </si>
  <si>
    <t>736802742</t>
  </si>
  <si>
    <t>60*1,3 'Přepočtené koeficientem množství</t>
  </si>
  <si>
    <t>30</t>
  </si>
  <si>
    <t>283771160</t>
  </si>
  <si>
    <t>izolace potrubí návleková z pěněného polyethylenu 35 x 13 mm</t>
  </si>
  <si>
    <t>-1329181223</t>
  </si>
  <si>
    <t>6*1,3 'Přepočtené koeficientem množství</t>
  </si>
  <si>
    <t>31</t>
  </si>
  <si>
    <t>283771300</t>
  </si>
  <si>
    <t>spona na návlekovou izolaci</t>
  </si>
  <si>
    <t>-194646792</t>
  </si>
  <si>
    <t>283771350</t>
  </si>
  <si>
    <t>páska samolepící na návlekovou izolaci po 20 m</t>
  </si>
  <si>
    <t>-92237750</t>
  </si>
  <si>
    <t>723</t>
  </si>
  <si>
    <t>Zdravotechnika - plynovod</t>
  </si>
  <si>
    <t>33</t>
  </si>
  <si>
    <t>723111204</t>
  </si>
  <si>
    <t>Potrubí ocelové závitové černé bezešvé svařované běžné s gumovou izolací DN 25</t>
  </si>
  <si>
    <t>1786401118</t>
  </si>
  <si>
    <t>34</t>
  </si>
  <si>
    <t>723150366</t>
  </si>
  <si>
    <t>Chránička D 44,5x2,6 mm</t>
  </si>
  <si>
    <t>-426965746</t>
  </si>
  <si>
    <t>35</t>
  </si>
  <si>
    <t>723181024</t>
  </si>
  <si>
    <t>Potrubí měděné tvrdé spojované lisováním DN 25 ZTI</t>
  </si>
  <si>
    <t>1349063373</t>
  </si>
  <si>
    <t>36</t>
  </si>
  <si>
    <t>723230102</t>
  </si>
  <si>
    <t>Kulový uzávěr přímý PN 5 G 1/2 FF s protipožární armaturou a 2x vnitřním závitem</t>
  </si>
  <si>
    <t>-1587751281</t>
  </si>
  <si>
    <t>37</t>
  </si>
  <si>
    <t>723231164</t>
  </si>
  <si>
    <t>Kohout kulový přímý G 1" PN 42 do 185°C plnoprůtokový s koulí DADO vnitřní závit těžká řada</t>
  </si>
  <si>
    <t>894232452</t>
  </si>
  <si>
    <t>38</t>
  </si>
  <si>
    <t>723234311</t>
  </si>
  <si>
    <t>Regulátor tlaku plynu středotlaký jednostupňový výkon do 6 m3/hod pro zemní plyn</t>
  </si>
  <si>
    <t>-972481280</t>
  </si>
  <si>
    <t>39</t>
  </si>
  <si>
    <t>723PLX01</t>
  </si>
  <si>
    <t xml:space="preserve">Vstupní revize  plynovodu</t>
  </si>
  <si>
    <t>-1986857869</t>
  </si>
  <si>
    <t>40</t>
  </si>
  <si>
    <t>723PLX02</t>
  </si>
  <si>
    <t>Tlaková a pevnostní zkouška plynovodu</t>
  </si>
  <si>
    <t>-1488974811</t>
  </si>
  <si>
    <t>41</t>
  </si>
  <si>
    <t>723PLX03</t>
  </si>
  <si>
    <t>Přechodová tvarovka FE DN25 / Cu DN25</t>
  </si>
  <si>
    <t>1756048904</t>
  </si>
  <si>
    <t>42</t>
  </si>
  <si>
    <t>723PLX04</t>
  </si>
  <si>
    <t>Geodetické zaměření venkovního podzemního vedení domovního plynovodu</t>
  </si>
  <si>
    <t>sada</t>
  </si>
  <si>
    <t>1102698318</t>
  </si>
  <si>
    <t>731</t>
  </si>
  <si>
    <t>Ústřední vytápění - kotelny</t>
  </si>
  <si>
    <t>43</t>
  </si>
  <si>
    <t>731242142</t>
  </si>
  <si>
    <t>Montáž kotle ocelového nástěnného na plyn kondenzačního provedení turbo do 28 kW s ohřevem TeV vč. připojení na straně kondenzátu a na straně plynu</t>
  </si>
  <si>
    <t>-85979512</t>
  </si>
  <si>
    <t>44</t>
  </si>
  <si>
    <t>731XK101</t>
  </si>
  <si>
    <t xml:space="preserve">Montáž odkouření nástěnného kotle </t>
  </si>
  <si>
    <t>-1160334917</t>
  </si>
  <si>
    <t>45</t>
  </si>
  <si>
    <t>731XK102</t>
  </si>
  <si>
    <t>Tlaková a provozní zkouška odkouření vč. zkoužky plynotěsnosti a revize spalinové cesty</t>
  </si>
  <si>
    <t>-1318252167</t>
  </si>
  <si>
    <t>46</t>
  </si>
  <si>
    <t>731XK103</t>
  </si>
  <si>
    <t>Montáž regulace vč. seřízení a použitého materiálu</t>
  </si>
  <si>
    <t>-346831834</t>
  </si>
  <si>
    <t>47</t>
  </si>
  <si>
    <t>731XK104</t>
  </si>
  <si>
    <t>Uvedení do provozu plynového kotle vč. vstupní revize</t>
  </si>
  <si>
    <t>1207745525</t>
  </si>
  <si>
    <t>48</t>
  </si>
  <si>
    <t>731XKOT01</t>
  </si>
  <si>
    <t>Nástěnný plynový kondenzační kotel Q=19kW - 6,5-19,0kW s čidlem venkovní teploty pro ekvitermní regulaci a digitálním řídícím termostatem s týdenním programem a denním programem - viz. popis v technické zprávě</t>
  </si>
  <si>
    <t>2048666458</t>
  </si>
  <si>
    <t>49</t>
  </si>
  <si>
    <t>731XKOT02</t>
  </si>
  <si>
    <t>Stavební koncentrický systém odtahu spalin a přívodu spalovacího vzduchu - průchodka plochou střechou DN60/100 - viz. popis v technické zprávě</t>
  </si>
  <si>
    <t>1488942328</t>
  </si>
  <si>
    <t>50</t>
  </si>
  <si>
    <t>731XKOT03</t>
  </si>
  <si>
    <t>Stavební koncentrický systém odtahu spalin a přívodu spalovacího vzduchu - nadstřešní prodloužení délky 0,5m DN60/100 - viz. popis v technické zprávě</t>
  </si>
  <si>
    <t>-868165985</t>
  </si>
  <si>
    <t>51</t>
  </si>
  <si>
    <t>731XKOT04</t>
  </si>
  <si>
    <t>Stavební koncentrický systém odtahu spalin a přívodu spalovacího vzduchu - revizní kus přímý DN60/100 - viz. popis v technické zprávě</t>
  </si>
  <si>
    <t>-1667471811</t>
  </si>
  <si>
    <t>52</t>
  </si>
  <si>
    <t>731XKOT05</t>
  </si>
  <si>
    <t>Stavební koncentrický systém odtahu spalin a přívodu spalovacího vzduchu - trubka 1,0m dlouhá DN60/100 - viz. popis v technické zprávě</t>
  </si>
  <si>
    <t>1973378897</t>
  </si>
  <si>
    <t>53</t>
  </si>
  <si>
    <t>731XKOT06</t>
  </si>
  <si>
    <t>Stavební koncentrický systém odtahu spalin a přívodu spalovacího vzduchu - upevňovací třmen - viz. popis v technické zprávě</t>
  </si>
  <si>
    <t>-1492028075</t>
  </si>
  <si>
    <t>54</t>
  </si>
  <si>
    <t>731XKOT07</t>
  </si>
  <si>
    <t>Stavební koncentrický systém odtahu spalin a přívodu spalovacího vzduchu - koleno 90° - viz. popis v technické zprávě</t>
  </si>
  <si>
    <t>1117412217</t>
  </si>
  <si>
    <t>55</t>
  </si>
  <si>
    <t>731PX103</t>
  </si>
  <si>
    <t>Protipožární pěna těsnění prostupů požárních dělících konstrukcí</t>
  </si>
  <si>
    <t>994880339</t>
  </si>
  <si>
    <t>732</t>
  </si>
  <si>
    <t>Ústřední vytápění - strojovny</t>
  </si>
  <si>
    <t>56</t>
  </si>
  <si>
    <t>732211115</t>
  </si>
  <si>
    <t>Ohřívač stacionární zásobníkový s jedním výměníkem PN 0,6/1,0 o objemu 250 l v.pl. 1,45 m2 - viz. popis v technické zprávě</t>
  </si>
  <si>
    <t>2039608579</t>
  </si>
  <si>
    <t>57</t>
  </si>
  <si>
    <t>732331612</t>
  </si>
  <si>
    <t>Nádoba tlaková expanzní s membránou závitové připojení PN 0,6 o objemu 18 litrů - viz. popis v technické zprávě</t>
  </si>
  <si>
    <t>912593093</t>
  </si>
  <si>
    <t>733</t>
  </si>
  <si>
    <t>Ústřední vytápění - rozvodné potrubí</t>
  </si>
  <si>
    <t>58</t>
  </si>
  <si>
    <t>733222104</t>
  </si>
  <si>
    <t>Potrubí měděné polotvrdé spojované měkkým pájením D 22x1</t>
  </si>
  <si>
    <t>-1070611736</t>
  </si>
  <si>
    <t>12*1,2 'Přepočtené koeficientem množství</t>
  </si>
  <si>
    <t>59</t>
  </si>
  <si>
    <t>733224224</t>
  </si>
  <si>
    <t>Příplatek k potrubí měděnému za zhotovení přípojky z trubek měděných D 22x1</t>
  </si>
  <si>
    <t>1200544691</t>
  </si>
  <si>
    <t>60</t>
  </si>
  <si>
    <t>733291101</t>
  </si>
  <si>
    <t>Zkouška těsnosti potrubí měděné do D 35x1,5</t>
  </si>
  <si>
    <t>167970386</t>
  </si>
  <si>
    <t>61</t>
  </si>
  <si>
    <t>733322201</t>
  </si>
  <si>
    <t>Potrubí plastové z PE-X spojované kovovou objímkou D 17x2</t>
  </si>
  <si>
    <t>1933015944</t>
  </si>
  <si>
    <t>114*1,2 'Přepočtené koeficientem množství</t>
  </si>
  <si>
    <t>62</t>
  </si>
  <si>
    <t>733322202</t>
  </si>
  <si>
    <t>Potrubí plastové z PE-X spojované kovovou objímkou D 20x2</t>
  </si>
  <si>
    <t>-1197315441</t>
  </si>
  <si>
    <t>24*1,2 'Přepočtené koeficientem množství</t>
  </si>
  <si>
    <t>63</t>
  </si>
  <si>
    <t>733322203</t>
  </si>
  <si>
    <t>Potrubí plastové z PE-X spojované kovovou objímkou D 25x2,3</t>
  </si>
  <si>
    <t>1419513634</t>
  </si>
  <si>
    <t>60*1,2 'Přepočtené koeficientem množství</t>
  </si>
  <si>
    <t>64</t>
  </si>
  <si>
    <t>733322204</t>
  </si>
  <si>
    <t>Potrubí plastové z PE-X spojované kovovou objímkou D 32x2,9 systém Rehau - Has</t>
  </si>
  <si>
    <t>1577824858</t>
  </si>
  <si>
    <t>6*1,2 'Přepočtené koeficientem množství</t>
  </si>
  <si>
    <t>65</t>
  </si>
  <si>
    <t>733391101</t>
  </si>
  <si>
    <t>Zkouška těsnosti potrubí plastové do D 32x3,0</t>
  </si>
  <si>
    <t>-1598994502</t>
  </si>
  <si>
    <t>14,4+136,8+28,8+72+7,2</t>
  </si>
  <si>
    <t>66</t>
  </si>
  <si>
    <t>733PX101</t>
  </si>
  <si>
    <t>Topná zkouška, dilatační zkouška a uvedení systému do provozu</t>
  </si>
  <si>
    <t>h</t>
  </si>
  <si>
    <t>686425871</t>
  </si>
  <si>
    <t>67</t>
  </si>
  <si>
    <t>733PX102</t>
  </si>
  <si>
    <t>Stavební přípomoci a ostatní pomocné práce</t>
  </si>
  <si>
    <t>140020004</t>
  </si>
  <si>
    <t>68</t>
  </si>
  <si>
    <t>733PX103</t>
  </si>
  <si>
    <t>Přechodová tvarovka Cu 22x1 / PE-X 32x2,9</t>
  </si>
  <si>
    <t>863328338</t>
  </si>
  <si>
    <t>69</t>
  </si>
  <si>
    <t>733PX104</t>
  </si>
  <si>
    <t>Připojovací rohová garnitura otopných těles</t>
  </si>
  <si>
    <t>1437077912</t>
  </si>
  <si>
    <t>734</t>
  </si>
  <si>
    <t>Ústřední topení, armatury</t>
  </si>
  <si>
    <t>70</t>
  </si>
  <si>
    <t>734211120</t>
  </si>
  <si>
    <t>Ventil závitový odvzdušňovací G 1/2 PN 14 do 120°C automatický</t>
  </si>
  <si>
    <t>1875828857</t>
  </si>
  <si>
    <t>71</t>
  </si>
  <si>
    <t>734291123</t>
  </si>
  <si>
    <t>Kohout plnící a vypouštěcí G 1/2 PN 10 do 110°C závitový</t>
  </si>
  <si>
    <t>554268985</t>
  </si>
  <si>
    <t>72</t>
  </si>
  <si>
    <t>734291243</t>
  </si>
  <si>
    <t>Filtr závitový přímý G 3/4 PN 16 do 130°C s vnitřními závity</t>
  </si>
  <si>
    <t>788228106</t>
  </si>
  <si>
    <t>73</t>
  </si>
  <si>
    <t>734292773</t>
  </si>
  <si>
    <t>Kohout kulový přímý G 3/4 PN 42 do 185°C plnoprůtokový s koulí DADO vnitřní závit</t>
  </si>
  <si>
    <t>468948809</t>
  </si>
  <si>
    <t>74</t>
  </si>
  <si>
    <t>734ARX101</t>
  </si>
  <si>
    <t>H šroubení uzavírací s vypouštěním pro otopná tělesa se spodním připojením 1/2" rohové - viz. popis v technické zprávě</t>
  </si>
  <si>
    <t>162899175</t>
  </si>
  <si>
    <t>75</t>
  </si>
  <si>
    <t>734ARX102</t>
  </si>
  <si>
    <t>Svěrné šroubení pro plastové trubky PE-Xa 17*2 - viz. popis v technické zprávě</t>
  </si>
  <si>
    <t>-137915732</t>
  </si>
  <si>
    <t>76</t>
  </si>
  <si>
    <t>734ARX103</t>
  </si>
  <si>
    <t>Termostatická hlavice otopných těles s regulačním rozsahem 6°C - 28°C - viz. popis v technické zprávě</t>
  </si>
  <si>
    <t>1009122150</t>
  </si>
  <si>
    <t>77</t>
  </si>
  <si>
    <t>734ARX0101</t>
  </si>
  <si>
    <t>Radiátorový ventil termostatický pro koupelnová tělesa 1/2" rohový s přednastavením - viz. popis v technické zprávě</t>
  </si>
  <si>
    <t>300682800</t>
  </si>
  <si>
    <t>78</t>
  </si>
  <si>
    <t>734ARX0102</t>
  </si>
  <si>
    <t>Radiátorové šroubení uzavírací a regulační pro koupelnová tělesa 1/2" rohové s vypouštěním - viz. popis v technické zprávě</t>
  </si>
  <si>
    <t>1365932227</t>
  </si>
  <si>
    <t>79</t>
  </si>
  <si>
    <t>734ENX101</t>
  </si>
  <si>
    <t>Kulový kohout se zajištěním a vypouštěním pro expanzní nádoby 3/4"</t>
  </si>
  <si>
    <t>832661089</t>
  </si>
  <si>
    <t>80</t>
  </si>
  <si>
    <t>734ARX0201</t>
  </si>
  <si>
    <t>Omezovač teploty vratné teplonosné látky podlahového vytápění 1/2" pro regulaci výkonu podle omezované teploty vratné teplonosné látky ventilem s hlavicí, součástí dodávky je montážní skříň - viz. popis v technické zprávě</t>
  </si>
  <si>
    <t>850224241</t>
  </si>
  <si>
    <t>735</t>
  </si>
  <si>
    <t>Ústřední vytápění - otopná tělesa</t>
  </si>
  <si>
    <t>81</t>
  </si>
  <si>
    <t>735000912</t>
  </si>
  <si>
    <t>Vyregulování ventilu nebo kohoutu dvojregulačního s termostatickým ovládáním a regulačního šroubení</t>
  </si>
  <si>
    <t>-545619786</t>
  </si>
  <si>
    <t>6+1+2+2+1+4</t>
  </si>
  <si>
    <t>82</t>
  </si>
  <si>
    <t>735159210</t>
  </si>
  <si>
    <t>Montáž otopných těles panelových dvouřadých délky do 1140 mm vč. uchycení</t>
  </si>
  <si>
    <t>1203939014</t>
  </si>
  <si>
    <t>1+1+4</t>
  </si>
  <si>
    <t>83</t>
  </si>
  <si>
    <t>735159220</t>
  </si>
  <si>
    <t>Montáž otopných těles panelových dvouřadých délky do 1500 mm vč. uchycení</t>
  </si>
  <si>
    <t>-1429912233</t>
  </si>
  <si>
    <t>84</t>
  </si>
  <si>
    <t>735159230</t>
  </si>
  <si>
    <t>Montáž otopných těles panelových dvouřadých délky do 1980 mm vč. uchycení</t>
  </si>
  <si>
    <t>345815282</t>
  </si>
  <si>
    <t>85</t>
  </si>
  <si>
    <t>735159310</t>
  </si>
  <si>
    <t>Montáž otopných těles panelových třířadých délky do 1140 mm vč. uchycení</t>
  </si>
  <si>
    <t>-2130092972</t>
  </si>
  <si>
    <t>1+1</t>
  </si>
  <si>
    <t>86</t>
  </si>
  <si>
    <t>735159340</t>
  </si>
  <si>
    <t>Montáž otopných těles panelových třířadých délky do 2820 mm vč. uchycení</t>
  </si>
  <si>
    <t>-1974848873</t>
  </si>
  <si>
    <t>87</t>
  </si>
  <si>
    <t>735XOT010</t>
  </si>
  <si>
    <t>ocelové deskové těleso s pravým spodním připojením, zabzdovaným vnitřním propojovacím rozvodem, ventilovou vložkou, profilovanou čelní plochou typ21 V500 L1800 mm - viz. popis v technické zprávě</t>
  </si>
  <si>
    <t>-1498734332</t>
  </si>
  <si>
    <t>88</t>
  </si>
  <si>
    <t>735XOT011</t>
  </si>
  <si>
    <t>ocelové deskové těleso s pravým spodním připojením, zabzdovaným vnitřním propojovacím rozvodem, ventilovou vložkou, profilovanou čelní plochou typ21 V600 L1000 mm - viz. popis v technické zprávě</t>
  </si>
  <si>
    <t>495846036</t>
  </si>
  <si>
    <t>89</t>
  </si>
  <si>
    <t>735XOT012</t>
  </si>
  <si>
    <t>ocelové deskové těleso s pravým spodním připojením, zabzdovaným vnitřním propojovacím rozvodem, ventilovou vložkou, profilovanou čelní plochou typ21 V900 L1000 mm - viz. popis v technické zprávě</t>
  </si>
  <si>
    <t>804797990</t>
  </si>
  <si>
    <t>90</t>
  </si>
  <si>
    <t>735XOT013</t>
  </si>
  <si>
    <t>ocelové deskové těleso s pravým spodním připojením, zabzdovaným vnitřním propojovacím rozvodem, ventilovou vložkou, profilovanou čelní plochou typ22 V600 L800 mm - viz. popis v technické zprávě</t>
  </si>
  <si>
    <t>-141305628</t>
  </si>
  <si>
    <t>91</t>
  </si>
  <si>
    <t>735XOT014</t>
  </si>
  <si>
    <t>ocelové deskové těleso s pravým spodním připojením, zabzdovaným vnitřním propojovacím rozvodem, ventilovou vložkou, profilovanou čelní plochou typ22 V600 L1400 mm - viz. popis v technické zprávě</t>
  </si>
  <si>
    <t>-304659348</t>
  </si>
  <si>
    <t>92</t>
  </si>
  <si>
    <t>735XOT015</t>
  </si>
  <si>
    <t>ocelové deskové těleso s pravým spodním připojením, zabzdovaným vnitřním propojovacím rozvodem, ventilovou vložkou, profilovanou čelní plochou typ33 V600 L800 mm - viz. popis v technické zprávě</t>
  </si>
  <si>
    <t>1222127848</t>
  </si>
  <si>
    <t>93</t>
  </si>
  <si>
    <t>735XOT016</t>
  </si>
  <si>
    <t>ocelové deskové těleso s volitelným spodním připojením, zabzdovaným vnitřním propojovacím rozvodem, ventilovou vložkou, profilovanou čelní plochou typ33 V300 L1000 mm - viz. popis v technické zprávě</t>
  </si>
  <si>
    <t>1104582951</t>
  </si>
  <si>
    <t>94</t>
  </si>
  <si>
    <t>735XOT017</t>
  </si>
  <si>
    <t>ocelové deskové těleso s volitelným spodním připojením, zabzdovaným vnitřním propojovacím rozvodem, ventilovou vložkou, profilovanou čelní plochou typ33 V300 L2000 mm - viz. popis v technické zprávě</t>
  </si>
  <si>
    <t>1743052082</t>
  </si>
  <si>
    <t>95</t>
  </si>
  <si>
    <t>735164522</t>
  </si>
  <si>
    <t>Montáž otopného tělesa trubkového na stěny výšky tělesa přes 1340 mm vč. uchycení</t>
  </si>
  <si>
    <t>1311239795</t>
  </si>
  <si>
    <t>96</t>
  </si>
  <si>
    <t>735XOT0100</t>
  </si>
  <si>
    <t>otopné těleso trubkové koupelnové se spodním středovým připojením V1820 Š450 a zvětšenou výhřevnou plochou - viz. popis v technické zprávě</t>
  </si>
  <si>
    <t>-452925861</t>
  </si>
  <si>
    <t>97</t>
  </si>
  <si>
    <t>735XOT0110</t>
  </si>
  <si>
    <t>otopné těleso trubkové koupelnové se spodním středovým připojením V1820 Š750 a zvětšenou výhřevnou plochou - viz. popis v technické zprávě</t>
  </si>
  <si>
    <t>1583781763</t>
  </si>
  <si>
    <t>98</t>
  </si>
  <si>
    <t>735191905</t>
  </si>
  <si>
    <t>Odvzdušnění otopných těles</t>
  </si>
  <si>
    <t>2119103374</t>
  </si>
  <si>
    <t>99</t>
  </si>
  <si>
    <t>735191910</t>
  </si>
  <si>
    <t>Napuštění vody do otopných těles</t>
  </si>
  <si>
    <t>-1468857387</t>
  </si>
  <si>
    <t>735511008</t>
  </si>
  <si>
    <t>Podlahové vytápění systémová deska s výstupky a roztečí 50mm vč. kročelové izolace se spodní izolací, celková výška desky 50mm - viz. popis v technické zprávě</t>
  </si>
  <si>
    <t>1148526912</t>
  </si>
  <si>
    <t>11+7,7+11,5</t>
  </si>
  <si>
    <t>101</t>
  </si>
  <si>
    <t>735511019</t>
  </si>
  <si>
    <t>Podlahové vytápění potrubí rozvodné PE-X spojované kovovou objímkou D 17x2 - viz. popis v technické zprávě</t>
  </si>
  <si>
    <t>598171809</t>
  </si>
  <si>
    <t>80+52+80</t>
  </si>
  <si>
    <t>102</t>
  </si>
  <si>
    <t>735511062</t>
  </si>
  <si>
    <t>Podlahové vytápění okrajový izolační pruh dodávka a montáž</t>
  </si>
  <si>
    <t>-1769518221</t>
  </si>
  <si>
    <t>15+10+15</t>
  </si>
  <si>
    <t>103</t>
  </si>
  <si>
    <t>735511063</t>
  </si>
  <si>
    <t>Podlahové vytápění průchod dilatační spárou dodávka a montáž</t>
  </si>
  <si>
    <t>1132732443</t>
  </si>
  <si>
    <t>783</t>
  </si>
  <si>
    <t>Ostatní</t>
  </si>
  <si>
    <t>01</t>
  </si>
  <si>
    <t>Projektová dokumentace</t>
  </si>
  <si>
    <t>104</t>
  </si>
  <si>
    <t>01XPD</t>
  </si>
  <si>
    <t>Projektová dokumentace skutečného provedení stavby</t>
  </si>
  <si>
    <t>-1095290766</t>
  </si>
  <si>
    <t>RD2 - D.1.4.b. PLYNOVÁ ZAŘÍZENÍ A VYTÁPĚNÍ - RD2</t>
  </si>
  <si>
    <t>-1208608685</t>
  </si>
  <si>
    <t>13*0,4*0,5</t>
  </si>
  <si>
    <t>1831775532</t>
  </si>
  <si>
    <t>13*0,4*0,3</t>
  </si>
  <si>
    <t>-1692259631</t>
  </si>
  <si>
    <t>13*2</t>
  </si>
  <si>
    <t>1404613911</t>
  </si>
  <si>
    <t>-74821471</t>
  </si>
  <si>
    <t>2,6+1,56</t>
  </si>
  <si>
    <t>1310928389</t>
  </si>
  <si>
    <t>-980121153</t>
  </si>
  <si>
    <t>-1249809744</t>
  </si>
  <si>
    <t>1234929433</t>
  </si>
  <si>
    <t>13*0,4*0,4</t>
  </si>
  <si>
    <t>1670382545</t>
  </si>
  <si>
    <t>-87976346</t>
  </si>
  <si>
    <t>1140493818</t>
  </si>
  <si>
    <t>-309984449</t>
  </si>
  <si>
    <t>4,160*1,7</t>
  </si>
  <si>
    <t>1245419686</t>
  </si>
  <si>
    <t>13*0,4*0,1</t>
  </si>
  <si>
    <t>-1880535852</t>
  </si>
  <si>
    <t>1024809688</t>
  </si>
  <si>
    <t>1410646511</t>
  </si>
  <si>
    <t>8101333</t>
  </si>
  <si>
    <t>-1159473058</t>
  </si>
  <si>
    <t>-103029356</t>
  </si>
  <si>
    <t>-60117919</t>
  </si>
  <si>
    <t>1771541140</t>
  </si>
  <si>
    <t>431697595</t>
  </si>
  <si>
    <t>1745499647</t>
  </si>
  <si>
    <t>129819924</t>
  </si>
  <si>
    <t>124,8+31,2+15,6+62,4+7,8</t>
  </si>
  <si>
    <t>-1148927097</t>
  </si>
  <si>
    <t>96*1,3 'Přepočtené koeficientem množství</t>
  </si>
  <si>
    <t>-2032743138</t>
  </si>
  <si>
    <t>351101366</t>
  </si>
  <si>
    <t>789051139</t>
  </si>
  <si>
    <t>48*1,3 'Přepočtené koeficientem množství</t>
  </si>
  <si>
    <t>-739037193</t>
  </si>
  <si>
    <t>-1500839848</t>
  </si>
  <si>
    <t>388634763</t>
  </si>
  <si>
    <t>121085863</t>
  </si>
  <si>
    <t>-620663449</t>
  </si>
  <si>
    <t>897516236</t>
  </si>
  <si>
    <t>-1051008880</t>
  </si>
  <si>
    <t>1291727167</t>
  </si>
  <si>
    <t>853679879</t>
  </si>
  <si>
    <t>-371143294</t>
  </si>
  <si>
    <t>-244942900</t>
  </si>
  <si>
    <t>-353499562</t>
  </si>
  <si>
    <t>-1653639611</t>
  </si>
  <si>
    <t>-1853223047</t>
  </si>
  <si>
    <t>-1041598471</t>
  </si>
  <si>
    <t>380718119</t>
  </si>
  <si>
    <t>-1497912152</t>
  </si>
  <si>
    <t>-185705210</t>
  </si>
  <si>
    <t>314229892</t>
  </si>
  <si>
    <t>1997511928</t>
  </si>
  <si>
    <t>1943168729</t>
  </si>
  <si>
    <t>688383545</t>
  </si>
  <si>
    <t>-1910942528</t>
  </si>
  <si>
    <t>1724923572</t>
  </si>
  <si>
    <t>332582673</t>
  </si>
  <si>
    <t>-1475758556</t>
  </si>
  <si>
    <t>1750975536</t>
  </si>
  <si>
    <t>1610009122</t>
  </si>
  <si>
    <t>1563431147</t>
  </si>
  <si>
    <t>-808994744</t>
  </si>
  <si>
    <t>-2106394977</t>
  </si>
  <si>
    <t>1375896941</t>
  </si>
  <si>
    <t>96*1,2 'Přepočtené koeficientem množství</t>
  </si>
  <si>
    <t>2132486740</t>
  </si>
  <si>
    <t>-1323610267</t>
  </si>
  <si>
    <t>48*1,2 'Přepočtené koeficientem množství</t>
  </si>
  <si>
    <t>-1822074115</t>
  </si>
  <si>
    <t>1914258593</t>
  </si>
  <si>
    <t>115,2+28,8+57,6+7,2</t>
  </si>
  <si>
    <t>517024262</t>
  </si>
  <si>
    <t>721706079</t>
  </si>
  <si>
    <t>-1189478102</t>
  </si>
  <si>
    <t>-41247567</t>
  </si>
  <si>
    <t>746752277</t>
  </si>
  <si>
    <t>-185251836</t>
  </si>
  <si>
    <t>-535256282</t>
  </si>
  <si>
    <t>121847343</t>
  </si>
  <si>
    <t>1014787119</t>
  </si>
  <si>
    <t>-350357030</t>
  </si>
  <si>
    <t>1082774025</t>
  </si>
  <si>
    <t>1445620124</t>
  </si>
  <si>
    <t>1246155500</t>
  </si>
  <si>
    <t>1631340744</t>
  </si>
  <si>
    <t>-1402703960</t>
  </si>
  <si>
    <t>-1663282573</t>
  </si>
  <si>
    <t>1056062197</t>
  </si>
  <si>
    <t>-1347553061</t>
  </si>
  <si>
    <t>-1795010149</t>
  </si>
  <si>
    <t>-1308298963</t>
  </si>
  <si>
    <t>447311407</t>
  </si>
  <si>
    <t>-552619131</t>
  </si>
  <si>
    <t>-1445749901</t>
  </si>
  <si>
    <t>1856103541</t>
  </si>
  <si>
    <t>-1981535682</t>
  </si>
  <si>
    <t>ocelové deskové těleso s pravým spodním připojením, zabzdovaným vnitřním propojovacím rozvodem, ventilovou vložkou, profilovanou čelní plochou typ22 V600 L1000 mm - viz. popis v technické zprávě</t>
  </si>
  <si>
    <t>2016553256</t>
  </si>
  <si>
    <t>1432502413</t>
  </si>
  <si>
    <t>-1438423040</t>
  </si>
  <si>
    <t>1044111981</t>
  </si>
  <si>
    <t>1191641225</t>
  </si>
  <si>
    <t>-1099089045</t>
  </si>
  <si>
    <t>795059894</t>
  </si>
  <si>
    <t>-2056376388</t>
  </si>
  <si>
    <t>868531035</t>
  </si>
  <si>
    <t>-388487805</t>
  </si>
  <si>
    <t>9,7+7,7+11,5</t>
  </si>
  <si>
    <t>-310705792</t>
  </si>
  <si>
    <t>65+52+80</t>
  </si>
  <si>
    <t>662299928</t>
  </si>
  <si>
    <t>1386068013</t>
  </si>
  <si>
    <t>-698930117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</si>
</sst>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S4" s="16" t="s">
        <v>11</v>
      </c>
    </row>
    <row r="5" s="1" customFormat="1" ht="12" customHeight="1">
      <c r="B5" s="19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S5" s="16" t="s">
        <v>6</v>
      </c>
    </row>
    <row r="6" s="1" customFormat="1" ht="36.96" customHeight="1">
      <c r="B6" s="19"/>
      <c r="D6" s="24" t="s">
        <v>14</v>
      </c>
      <c r="K6" s="25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S6" s="16" t="s">
        <v>16</v>
      </c>
    </row>
    <row r="7" s="1" customFormat="1" ht="12" customHeight="1">
      <c r="B7" s="19"/>
      <c r="D7" s="26" t="s">
        <v>17</v>
      </c>
      <c r="K7" s="23" t="s">
        <v>1</v>
      </c>
      <c r="AK7" s="26" t="s">
        <v>18</v>
      </c>
      <c r="AN7" s="23" t="s">
        <v>1</v>
      </c>
      <c r="AR7" s="19"/>
      <c r="BS7" s="16" t="s">
        <v>19</v>
      </c>
    </row>
    <row r="8" s="1" customFormat="1" ht="12" customHeight="1">
      <c r="B8" s="19"/>
      <c r="D8" s="26" t="s">
        <v>20</v>
      </c>
      <c r="K8" s="23" t="s">
        <v>21</v>
      </c>
      <c r="AK8" s="26" t="s">
        <v>22</v>
      </c>
      <c r="AN8" s="23" t="s">
        <v>23</v>
      </c>
      <c r="AR8" s="19"/>
      <c r="BS8" s="16" t="s">
        <v>24</v>
      </c>
    </row>
    <row r="9" s="1" customFormat="1" ht="14.4" customHeight="1">
      <c r="B9" s="19"/>
      <c r="AR9" s="19"/>
      <c r="BS9" s="16" t="s">
        <v>25</v>
      </c>
    </row>
    <row r="10" s="1" customFormat="1" ht="12" customHeight="1">
      <c r="B10" s="19"/>
      <c r="D10" s="26" t="s">
        <v>26</v>
      </c>
      <c r="AK10" s="26" t="s">
        <v>27</v>
      </c>
      <c r="AN10" s="23" t="s">
        <v>1</v>
      </c>
      <c r="AR10" s="19"/>
      <c r="BS10" s="16" t="s">
        <v>16</v>
      </c>
    </row>
    <row r="11" s="1" customFormat="1" ht="18.48" customHeight="1">
      <c r="B11" s="19"/>
      <c r="E11" s="23" t="s">
        <v>28</v>
      </c>
      <c r="AK11" s="26" t="s">
        <v>29</v>
      </c>
      <c r="AN11" s="23" t="s">
        <v>1</v>
      </c>
      <c r="AR11" s="19"/>
      <c r="BS11" s="16" t="s">
        <v>16</v>
      </c>
    </row>
    <row r="12" s="1" customFormat="1" ht="6.96" customHeight="1">
      <c r="B12" s="19"/>
      <c r="AR12" s="19"/>
      <c r="BS12" s="16" t="s">
        <v>16</v>
      </c>
    </row>
    <row r="13" s="1" customFormat="1" ht="12" customHeight="1">
      <c r="B13" s="19"/>
      <c r="D13" s="26" t="s">
        <v>30</v>
      </c>
      <c r="AK13" s="26" t="s">
        <v>27</v>
      </c>
      <c r="AN13" s="23" t="s">
        <v>1</v>
      </c>
      <c r="AR13" s="19"/>
      <c r="BS13" s="16" t="s">
        <v>16</v>
      </c>
    </row>
    <row r="14">
      <c r="B14" s="19"/>
      <c r="E14" s="23" t="s">
        <v>28</v>
      </c>
      <c r="AK14" s="26" t="s">
        <v>29</v>
      </c>
      <c r="AN14" s="23" t="s">
        <v>1</v>
      </c>
      <c r="AR14" s="19"/>
      <c r="BS14" s="16" t="s">
        <v>16</v>
      </c>
    </row>
    <row r="15" s="1" customFormat="1" ht="6.96" customHeight="1">
      <c r="B15" s="19"/>
      <c r="AR15" s="19"/>
      <c r="BS15" s="16" t="s">
        <v>3</v>
      </c>
    </row>
    <row r="16" s="1" customFormat="1" ht="12" customHeight="1">
      <c r="B16" s="19"/>
      <c r="D16" s="26" t="s">
        <v>31</v>
      </c>
      <c r="AK16" s="26" t="s">
        <v>27</v>
      </c>
      <c r="AN16" s="23" t="s">
        <v>1</v>
      </c>
      <c r="AR16" s="19"/>
      <c r="BS16" s="16" t="s">
        <v>3</v>
      </c>
    </row>
    <row r="17" s="1" customFormat="1" ht="18.48" customHeight="1">
      <c r="B17" s="19"/>
      <c r="E17" s="23" t="s">
        <v>32</v>
      </c>
      <c r="AK17" s="26" t="s">
        <v>29</v>
      </c>
      <c r="AN17" s="23" t="s">
        <v>1</v>
      </c>
      <c r="AR17" s="19"/>
      <c r="BS17" s="16" t="s">
        <v>33</v>
      </c>
    </row>
    <row r="18" s="1" customFormat="1" ht="6.96" customHeight="1">
      <c r="B18" s="19"/>
      <c r="AR18" s="19"/>
      <c r="BS18" s="16" t="s">
        <v>6</v>
      </c>
    </row>
    <row r="19" s="1" customFormat="1" ht="12" customHeight="1">
      <c r="B19" s="19"/>
      <c r="D19" s="26" t="s">
        <v>34</v>
      </c>
      <c r="AK19" s="26" t="s">
        <v>27</v>
      </c>
      <c r="AN19" s="23" t="s">
        <v>1</v>
      </c>
      <c r="AR19" s="19"/>
      <c r="BS19" s="16" t="s">
        <v>6</v>
      </c>
    </row>
    <row r="20" s="1" customFormat="1" ht="18.48" customHeight="1">
      <c r="B20" s="19"/>
      <c r="E20" s="23" t="s">
        <v>28</v>
      </c>
      <c r="AK20" s="26" t="s">
        <v>29</v>
      </c>
      <c r="AN20" s="23" t="s">
        <v>1</v>
      </c>
      <c r="AR20" s="19"/>
      <c r="BS20" s="16" t="s">
        <v>33</v>
      </c>
    </row>
    <row r="21" s="1" customFormat="1" ht="6.96" customHeight="1">
      <c r="B21" s="19"/>
      <c r="AR21" s="19"/>
    </row>
    <row r="22" s="1" customFormat="1" ht="12" customHeight="1">
      <c r="B22" s="19"/>
      <c r="D22" s="26" t="s">
        <v>35</v>
      </c>
      <c r="AR22" s="19"/>
    </row>
    <row r="23" s="1" customFormat="1" ht="16.5" customHeight="1">
      <c r="B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R23" s="19"/>
    </row>
    <row r="24" s="1" customFormat="1" ht="6.96" customHeight="1">
      <c r="B24" s="19"/>
      <c r="AR24" s="19"/>
    </row>
    <row r="25" s="1" customFormat="1" ht="6.96" customHeight="1">
      <c r="B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9"/>
    </row>
    <row r="26" s="2" customFormat="1" ht="25.92" customHeight="1">
      <c r="A26" s="29"/>
      <c r="B26" s="30"/>
      <c r="C26" s="29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>
        <f>ROUND(AG94,2)</f>
        <v>822943.95999999996</v>
      </c>
      <c r="AL26" s="32"/>
      <c r="AM26" s="32"/>
      <c r="AN26" s="32"/>
      <c r="AO26" s="32"/>
      <c r="AP26" s="29"/>
      <c r="AQ26" s="29"/>
      <c r="AR26" s="30"/>
      <c r="BE26" s="29"/>
    </row>
    <row r="27" s="2" customFormat="1" ht="6.96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4" t="s">
        <v>37</v>
      </c>
      <c r="M28" s="34"/>
      <c r="N28" s="34"/>
      <c r="O28" s="34"/>
      <c r="P28" s="34"/>
      <c r="Q28" s="29"/>
      <c r="R28" s="29"/>
      <c r="S28" s="29"/>
      <c r="T28" s="29"/>
      <c r="U28" s="29"/>
      <c r="V28" s="29"/>
      <c r="W28" s="34" t="s">
        <v>38</v>
      </c>
      <c r="X28" s="34"/>
      <c r="Y28" s="34"/>
      <c r="Z28" s="34"/>
      <c r="AA28" s="34"/>
      <c r="AB28" s="34"/>
      <c r="AC28" s="34"/>
      <c r="AD28" s="34"/>
      <c r="AE28" s="34"/>
      <c r="AF28" s="29"/>
      <c r="AG28" s="29"/>
      <c r="AH28" s="29"/>
      <c r="AI28" s="29"/>
      <c r="AJ28" s="29"/>
      <c r="AK28" s="34" t="s">
        <v>39</v>
      </c>
      <c r="AL28" s="34"/>
      <c r="AM28" s="34"/>
      <c r="AN28" s="34"/>
      <c r="AO28" s="34"/>
      <c r="AP28" s="29"/>
      <c r="AQ28" s="29"/>
      <c r="AR28" s="30"/>
      <c r="BE28" s="29"/>
    </row>
    <row r="29" s="3" customFormat="1" ht="14.4" customHeight="1">
      <c r="A29" s="3"/>
      <c r="B29" s="35"/>
      <c r="C29" s="3"/>
      <c r="D29" s="26" t="s">
        <v>40</v>
      </c>
      <c r="E29" s="3"/>
      <c r="F29" s="26" t="s">
        <v>41</v>
      </c>
      <c r="G29" s="3"/>
      <c r="H29" s="3"/>
      <c r="I29" s="3"/>
      <c r="J29" s="3"/>
      <c r="K29" s="3"/>
      <c r="L29" s="3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7">
        <f>ROUND(AZ94, 2)</f>
        <v>822943.95999999996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7">
        <f>ROUND(AV94, 2)</f>
        <v>172818.23000000001</v>
      </c>
      <c r="AL29" s="3"/>
      <c r="AM29" s="3"/>
      <c r="AN29" s="3"/>
      <c r="AO29" s="3"/>
      <c r="AP29" s="3"/>
      <c r="AQ29" s="3"/>
      <c r="AR29" s="35"/>
      <c r="BE29" s="3"/>
    </row>
    <row r="30" s="3" customFormat="1" ht="14.4" customHeight="1">
      <c r="A30" s="3"/>
      <c r="B30" s="35"/>
      <c r="C30" s="3"/>
      <c r="D30" s="3"/>
      <c r="E30" s="3"/>
      <c r="F30" s="26" t="s">
        <v>42</v>
      </c>
      <c r="G30" s="3"/>
      <c r="H30" s="3"/>
      <c r="I30" s="3"/>
      <c r="J30" s="3"/>
      <c r="K30" s="3"/>
      <c r="L30" s="36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7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7">
        <f>ROUND(AW94, 2)</f>
        <v>0</v>
      </c>
      <c r="AL30" s="3"/>
      <c r="AM30" s="3"/>
      <c r="AN30" s="3"/>
      <c r="AO30" s="3"/>
      <c r="AP30" s="3"/>
      <c r="AQ30" s="3"/>
      <c r="AR30" s="35"/>
      <c r="BE30" s="3"/>
    </row>
    <row r="31" hidden="1" s="3" customFormat="1" ht="14.4" customHeight="1">
      <c r="A31" s="3"/>
      <c r="B31" s="35"/>
      <c r="C31" s="3"/>
      <c r="D31" s="3"/>
      <c r="E31" s="3"/>
      <c r="F31" s="26" t="s">
        <v>43</v>
      </c>
      <c r="G31" s="3"/>
      <c r="H31" s="3"/>
      <c r="I31" s="3"/>
      <c r="J31" s="3"/>
      <c r="K31" s="3"/>
      <c r="L31" s="3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7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7">
        <v>0</v>
      </c>
      <c r="AL31" s="3"/>
      <c r="AM31" s="3"/>
      <c r="AN31" s="3"/>
      <c r="AO31" s="3"/>
      <c r="AP31" s="3"/>
      <c r="AQ31" s="3"/>
      <c r="AR31" s="35"/>
      <c r="BE31" s="3"/>
    </row>
    <row r="32" hidden="1" s="3" customFormat="1" ht="14.4" customHeight="1">
      <c r="A32" s="3"/>
      <c r="B32" s="35"/>
      <c r="C32" s="3"/>
      <c r="D32" s="3"/>
      <c r="E32" s="3"/>
      <c r="F32" s="26" t="s">
        <v>44</v>
      </c>
      <c r="G32" s="3"/>
      <c r="H32" s="3"/>
      <c r="I32" s="3"/>
      <c r="J32" s="3"/>
      <c r="K32" s="3"/>
      <c r="L32" s="36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7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7">
        <v>0</v>
      </c>
      <c r="AL32" s="3"/>
      <c r="AM32" s="3"/>
      <c r="AN32" s="3"/>
      <c r="AO32" s="3"/>
      <c r="AP32" s="3"/>
      <c r="AQ32" s="3"/>
      <c r="AR32" s="35"/>
      <c r="BE32" s="3"/>
    </row>
    <row r="33" hidden="1" s="3" customFormat="1" ht="14.4" customHeight="1">
      <c r="A33" s="3"/>
      <c r="B33" s="35"/>
      <c r="C33" s="3"/>
      <c r="D33" s="3"/>
      <c r="E33" s="3"/>
      <c r="F33" s="26" t="s">
        <v>45</v>
      </c>
      <c r="G33" s="3"/>
      <c r="H33" s="3"/>
      <c r="I33" s="3"/>
      <c r="J33" s="3"/>
      <c r="K33" s="3"/>
      <c r="L33" s="3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7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7">
        <v>0</v>
      </c>
      <c r="AL33" s="3"/>
      <c r="AM33" s="3"/>
      <c r="AN33" s="3"/>
      <c r="AO33" s="3"/>
      <c r="AP33" s="3"/>
      <c r="AQ33" s="3"/>
      <c r="AR33" s="35"/>
      <c r="BE33" s="3"/>
    </row>
    <row r="34" s="2" customFormat="1" ht="6.96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="2" customFormat="1" ht="25.92" customHeight="1">
      <c r="A35" s="29"/>
      <c r="B35" s="30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42" t="s">
        <v>48</v>
      </c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3">
        <f>SUM(AK26:AK33)</f>
        <v>995762.18999999994</v>
      </c>
      <c r="AL35" s="40"/>
      <c r="AM35" s="40"/>
      <c r="AN35" s="40"/>
      <c r="AO35" s="44"/>
      <c r="AP35" s="38"/>
      <c r="AQ35" s="38"/>
      <c r="AR35" s="30"/>
      <c r="BE35" s="29"/>
    </row>
    <row r="36" s="2" customFormat="1" ht="6.96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R49" s="45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29"/>
      <c r="B60" s="30"/>
      <c r="C60" s="29"/>
      <c r="D60" s="48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8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8" t="s">
        <v>51</v>
      </c>
      <c r="AI60" s="32"/>
      <c r="AJ60" s="32"/>
      <c r="AK60" s="32"/>
      <c r="AL60" s="32"/>
      <c r="AM60" s="48" t="s">
        <v>52</v>
      </c>
      <c r="AN60" s="32"/>
      <c r="AO60" s="32"/>
      <c r="AP60" s="29"/>
      <c r="AQ60" s="29"/>
      <c r="AR60" s="30"/>
      <c r="BE60" s="29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29"/>
      <c r="B64" s="30"/>
      <c r="C64" s="29"/>
      <c r="D64" s="46" t="s">
        <v>53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6" t="s">
        <v>54</v>
      </c>
      <c r="AI64" s="49"/>
      <c r="AJ64" s="49"/>
      <c r="AK64" s="49"/>
      <c r="AL64" s="49"/>
      <c r="AM64" s="49"/>
      <c r="AN64" s="49"/>
      <c r="AO64" s="49"/>
      <c r="AP64" s="29"/>
      <c r="AQ64" s="29"/>
      <c r="AR64" s="30"/>
      <c r="BE64" s="29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29"/>
      <c r="B75" s="30"/>
      <c r="C75" s="29"/>
      <c r="D75" s="48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8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8" t="s">
        <v>51</v>
      </c>
      <c r="AI75" s="32"/>
      <c r="AJ75" s="32"/>
      <c r="AK75" s="32"/>
      <c r="AL75" s="32"/>
      <c r="AM75" s="48" t="s">
        <v>52</v>
      </c>
      <c r="AN75" s="32"/>
      <c r="AO75" s="32"/>
      <c r="AP75" s="29"/>
      <c r="AQ75" s="29"/>
      <c r="AR75" s="30"/>
      <c r="BE75" s="29"/>
    </row>
    <row r="76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="2" customFormat="1" ht="6.96" customHeight="1">
      <c r="A77" s="29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0"/>
      <c r="BE77" s="29"/>
    </row>
    <row r="81" s="2" customFormat="1" ht="6.96" customHeight="1">
      <c r="A81" s="29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0"/>
      <c r="BE81" s="29"/>
    </row>
    <row r="82" s="2" customFormat="1" ht="24.96" customHeight="1">
      <c r="A82" s="29"/>
      <c r="B82" s="30"/>
      <c r="C82" s="20" t="s">
        <v>55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="2" customFormat="1" ht="6.96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="4" customFormat="1" ht="12" customHeight="1">
      <c r="A84" s="4"/>
      <c r="B84" s="54"/>
      <c r="C84" s="26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invalidovny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4"/>
      <c r="BE84" s="4"/>
    </row>
    <row r="85" s="5" customFormat="1" ht="36.96" customHeight="1">
      <c r="A85" s="5"/>
      <c r="B85" s="55"/>
      <c r="C85" s="56" t="s">
        <v>14</v>
      </c>
      <c r="D85" s="5"/>
      <c r="E85" s="5"/>
      <c r="F85" s="5"/>
      <c r="G85" s="5"/>
      <c r="H85" s="5"/>
      <c r="I85" s="5"/>
      <c r="J85" s="5"/>
      <c r="K85" s="5"/>
      <c r="L85" s="57" t="str">
        <f>K6</f>
        <v>NOVOSTAVBA DVOU RODINNÝCH DOMŮ - TRANSFORMACE ÚSP PRO MLÁDEŽ KVASINY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5"/>
      <c r="BE85" s="5"/>
    </row>
    <row r="86" s="2" customFormat="1" ht="6.96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="2" customFormat="1" ht="12" customHeight="1">
      <c r="A87" s="29"/>
      <c r="B87" s="30"/>
      <c r="C87" s="26" t="s">
        <v>20</v>
      </c>
      <c r="D87" s="29"/>
      <c r="E87" s="29"/>
      <c r="F87" s="29"/>
      <c r="G87" s="29"/>
      <c r="H87" s="29"/>
      <c r="I87" s="29"/>
      <c r="J87" s="29"/>
      <c r="K87" s="29"/>
      <c r="L87" s="58" t="str">
        <f>IF(K8="","",K8)</f>
        <v>Častolovice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22</v>
      </c>
      <c r="AJ87" s="29"/>
      <c r="AK87" s="29"/>
      <c r="AL87" s="29"/>
      <c r="AM87" s="59" t="str">
        <f>IF(AN8= "","",AN8)</f>
        <v>15. 5. 2017</v>
      </c>
      <c r="AN87" s="59"/>
      <c r="AO87" s="29"/>
      <c r="AP87" s="29"/>
      <c r="AQ87" s="29"/>
      <c r="AR87" s="30"/>
      <c r="BE87" s="29"/>
    </row>
    <row r="88" s="2" customFormat="1" ht="6.96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="2" customFormat="1" ht="15.15" customHeight="1">
      <c r="A89" s="29"/>
      <c r="B89" s="30"/>
      <c r="C89" s="26" t="s">
        <v>26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31</v>
      </c>
      <c r="AJ89" s="29"/>
      <c r="AK89" s="29"/>
      <c r="AL89" s="29"/>
      <c r="AM89" s="60" t="str">
        <f>IF(E17="","",E17)</f>
        <v>Ondřej Zikán</v>
      </c>
      <c r="AN89" s="4"/>
      <c r="AO89" s="4"/>
      <c r="AP89" s="4"/>
      <c r="AQ89" s="29"/>
      <c r="AR89" s="30"/>
      <c r="AS89" s="61" t="s">
        <v>56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9"/>
    </row>
    <row r="90" s="2" customFormat="1" ht="15.15" customHeight="1">
      <c r="A90" s="29"/>
      <c r="B90" s="30"/>
      <c r="C90" s="26" t="s">
        <v>30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34</v>
      </c>
      <c r="AJ90" s="29"/>
      <c r="AK90" s="29"/>
      <c r="AL90" s="29"/>
      <c r="AM90" s="60" t="str">
        <f>IF(E20="","",E20)</f>
        <v xml:space="preserve"> </v>
      </c>
      <c r="AN90" s="4"/>
      <c r="AO90" s="4"/>
      <c r="AP90" s="4"/>
      <c r="AQ90" s="29"/>
      <c r="AR90" s="30"/>
      <c r="AS90" s="65"/>
      <c r="AT90" s="66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29"/>
    </row>
    <row r="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65"/>
      <c r="AT91" s="66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29"/>
    </row>
    <row r="92" s="2" customFormat="1" ht="29.28" customHeight="1">
      <c r="A92" s="29"/>
      <c r="B92" s="30"/>
      <c r="C92" s="69" t="s">
        <v>57</v>
      </c>
      <c r="D92" s="70"/>
      <c r="E92" s="70"/>
      <c r="F92" s="70"/>
      <c r="G92" s="70"/>
      <c r="H92" s="71"/>
      <c r="I92" s="72" t="s">
        <v>58</v>
      </c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3" t="s">
        <v>59</v>
      </c>
      <c r="AH92" s="70"/>
      <c r="AI92" s="70"/>
      <c r="AJ92" s="70"/>
      <c r="AK92" s="70"/>
      <c r="AL92" s="70"/>
      <c r="AM92" s="70"/>
      <c r="AN92" s="72" t="s">
        <v>60</v>
      </c>
      <c r="AO92" s="70"/>
      <c r="AP92" s="74"/>
      <c r="AQ92" s="75" t="s">
        <v>61</v>
      </c>
      <c r="AR92" s="30"/>
      <c r="AS92" s="76" t="s">
        <v>62</v>
      </c>
      <c r="AT92" s="77" t="s">
        <v>63</v>
      </c>
      <c r="AU92" s="77" t="s">
        <v>64</v>
      </c>
      <c r="AV92" s="77" t="s">
        <v>65</v>
      </c>
      <c r="AW92" s="77" t="s">
        <v>66</v>
      </c>
      <c r="AX92" s="77" t="s">
        <v>67</v>
      </c>
      <c r="AY92" s="77" t="s">
        <v>68</v>
      </c>
      <c r="AZ92" s="77" t="s">
        <v>69</v>
      </c>
      <c r="BA92" s="77" t="s">
        <v>70</v>
      </c>
      <c r="BB92" s="77" t="s">
        <v>71</v>
      </c>
      <c r="BC92" s="77" t="s">
        <v>72</v>
      </c>
      <c r="BD92" s="78" t="s">
        <v>73</v>
      </c>
      <c r="BE92" s="29"/>
    </row>
    <row r="93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29"/>
    </row>
    <row r="94" s="6" customFormat="1" ht="32.4" customHeight="1">
      <c r="A94" s="6"/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5">
        <f>ROUND(SUM(AG95:AG96),2)</f>
        <v>822943.95999999996</v>
      </c>
      <c r="AH94" s="85"/>
      <c r="AI94" s="85"/>
      <c r="AJ94" s="85"/>
      <c r="AK94" s="85"/>
      <c r="AL94" s="85"/>
      <c r="AM94" s="85"/>
      <c r="AN94" s="86">
        <f>SUM(AG94,AT94)</f>
        <v>995762.18999999994</v>
      </c>
      <c r="AO94" s="86"/>
      <c r="AP94" s="86"/>
      <c r="AQ94" s="87" t="s">
        <v>1</v>
      </c>
      <c r="AR94" s="82"/>
      <c r="AS94" s="88">
        <f>ROUND(SUM(AS95:AS96),2)</f>
        <v>0</v>
      </c>
      <c r="AT94" s="89">
        <f>ROUND(SUM(AV94:AW94),2)</f>
        <v>172818.23000000001</v>
      </c>
      <c r="AU94" s="90">
        <f>ROUND(SUM(AU95:AU96),5)</f>
        <v>475.85759999999999</v>
      </c>
      <c r="AV94" s="89">
        <f>ROUND(AZ94*L29,2)</f>
        <v>172818.23000000001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822943.95999999996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E94" s="6"/>
      <c r="BS94" s="92" t="s">
        <v>75</v>
      </c>
      <c r="BT94" s="92" t="s">
        <v>76</v>
      </c>
      <c r="BU94" s="93" t="s">
        <v>77</v>
      </c>
      <c r="BV94" s="92" t="s">
        <v>78</v>
      </c>
      <c r="BW94" s="92" t="s">
        <v>4</v>
      </c>
      <c r="BX94" s="92" t="s">
        <v>79</v>
      </c>
      <c r="CL94" s="92" t="s">
        <v>1</v>
      </c>
    </row>
    <row r="95" s="7" customFormat="1" ht="24.75" customHeight="1">
      <c r="A95" s="94" t="s">
        <v>80</v>
      </c>
      <c r="B95" s="95"/>
      <c r="C95" s="96"/>
      <c r="D95" s="97" t="s">
        <v>81</v>
      </c>
      <c r="E95" s="97"/>
      <c r="F95" s="97"/>
      <c r="G95" s="97"/>
      <c r="H95" s="97"/>
      <c r="I95" s="98"/>
      <c r="J95" s="97" t="s">
        <v>82</v>
      </c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9">
        <f>'RD1 - D.1.4.b. PLYNOVÁ ZA...'!J30</f>
        <v>434310.03999999998</v>
      </c>
      <c r="AH95" s="98"/>
      <c r="AI95" s="98"/>
      <c r="AJ95" s="98"/>
      <c r="AK95" s="98"/>
      <c r="AL95" s="98"/>
      <c r="AM95" s="98"/>
      <c r="AN95" s="99">
        <f>SUM(AG95,AT95)</f>
        <v>525515.15000000002</v>
      </c>
      <c r="AO95" s="98"/>
      <c r="AP95" s="98"/>
      <c r="AQ95" s="100" t="s">
        <v>83</v>
      </c>
      <c r="AR95" s="95"/>
      <c r="AS95" s="101">
        <v>0</v>
      </c>
      <c r="AT95" s="102">
        <f>ROUND(SUM(AV95:AW95),2)</f>
        <v>91205.110000000001</v>
      </c>
      <c r="AU95" s="103">
        <f>'RD1 - D.1.4.b. PLYNOVÁ ZA...'!P129</f>
        <v>267.05239999999998</v>
      </c>
      <c r="AV95" s="102">
        <f>'RD1 - D.1.4.b. PLYNOVÁ ZA...'!J33</f>
        <v>91205.110000000001</v>
      </c>
      <c r="AW95" s="102">
        <f>'RD1 - D.1.4.b. PLYNOVÁ ZA...'!J34</f>
        <v>0</v>
      </c>
      <c r="AX95" s="102">
        <f>'RD1 - D.1.4.b. PLYNOVÁ ZA...'!J35</f>
        <v>0</v>
      </c>
      <c r="AY95" s="102">
        <f>'RD1 - D.1.4.b. PLYNOVÁ ZA...'!J36</f>
        <v>0</v>
      </c>
      <c r="AZ95" s="102">
        <f>'RD1 - D.1.4.b. PLYNOVÁ ZA...'!F33</f>
        <v>434310.03999999998</v>
      </c>
      <c r="BA95" s="102">
        <f>'RD1 - D.1.4.b. PLYNOVÁ ZA...'!F34</f>
        <v>0</v>
      </c>
      <c r="BB95" s="102">
        <f>'RD1 - D.1.4.b. PLYNOVÁ ZA...'!F35</f>
        <v>0</v>
      </c>
      <c r="BC95" s="102">
        <f>'RD1 - D.1.4.b. PLYNOVÁ ZA...'!F36</f>
        <v>0</v>
      </c>
      <c r="BD95" s="104">
        <f>'RD1 - D.1.4.b. PLYNOVÁ ZA...'!F37</f>
        <v>0</v>
      </c>
      <c r="BE95" s="7"/>
      <c r="BT95" s="105" t="s">
        <v>19</v>
      </c>
      <c r="BV95" s="105" t="s">
        <v>78</v>
      </c>
      <c r="BW95" s="105" t="s">
        <v>84</v>
      </c>
      <c r="BX95" s="105" t="s">
        <v>4</v>
      </c>
      <c r="CL95" s="105" t="s">
        <v>1</v>
      </c>
      <c r="CM95" s="105" t="s">
        <v>85</v>
      </c>
    </row>
    <row r="96" s="7" customFormat="1" ht="24.75" customHeight="1">
      <c r="A96" s="94" t="s">
        <v>80</v>
      </c>
      <c r="B96" s="95"/>
      <c r="C96" s="96"/>
      <c r="D96" s="97" t="s">
        <v>86</v>
      </c>
      <c r="E96" s="97"/>
      <c r="F96" s="97"/>
      <c r="G96" s="97"/>
      <c r="H96" s="97"/>
      <c r="I96" s="98"/>
      <c r="J96" s="97" t="s">
        <v>87</v>
      </c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9">
        <f>'RD2 - D.1.4.b. PLYNOVÁ ZA...'!J30</f>
        <v>388633.91999999998</v>
      </c>
      <c r="AH96" s="98"/>
      <c r="AI96" s="98"/>
      <c r="AJ96" s="98"/>
      <c r="AK96" s="98"/>
      <c r="AL96" s="98"/>
      <c r="AM96" s="98"/>
      <c r="AN96" s="99">
        <f>SUM(AG96,AT96)</f>
        <v>470247.03999999998</v>
      </c>
      <c r="AO96" s="98"/>
      <c r="AP96" s="98"/>
      <c r="AQ96" s="100" t="s">
        <v>83</v>
      </c>
      <c r="AR96" s="95"/>
      <c r="AS96" s="106">
        <v>0</v>
      </c>
      <c r="AT96" s="107">
        <f>ROUND(SUM(AV96:AW96),2)</f>
        <v>81613.119999999995</v>
      </c>
      <c r="AU96" s="108">
        <f>'RD2 - D.1.4.b. PLYNOVÁ ZA...'!P129</f>
        <v>208.80520000000001</v>
      </c>
      <c r="AV96" s="107">
        <f>'RD2 - D.1.4.b. PLYNOVÁ ZA...'!J33</f>
        <v>81613.119999999995</v>
      </c>
      <c r="AW96" s="107">
        <f>'RD2 - D.1.4.b. PLYNOVÁ ZA...'!J34</f>
        <v>0</v>
      </c>
      <c r="AX96" s="107">
        <f>'RD2 - D.1.4.b. PLYNOVÁ ZA...'!J35</f>
        <v>0</v>
      </c>
      <c r="AY96" s="107">
        <f>'RD2 - D.1.4.b. PLYNOVÁ ZA...'!J36</f>
        <v>0</v>
      </c>
      <c r="AZ96" s="107">
        <f>'RD2 - D.1.4.b. PLYNOVÁ ZA...'!F33</f>
        <v>388633.91999999998</v>
      </c>
      <c r="BA96" s="107">
        <f>'RD2 - D.1.4.b. PLYNOVÁ ZA...'!F34</f>
        <v>0</v>
      </c>
      <c r="BB96" s="107">
        <f>'RD2 - D.1.4.b. PLYNOVÁ ZA...'!F35</f>
        <v>0</v>
      </c>
      <c r="BC96" s="107">
        <f>'RD2 - D.1.4.b. PLYNOVÁ ZA...'!F36</f>
        <v>0</v>
      </c>
      <c r="BD96" s="109">
        <f>'RD2 - D.1.4.b. PLYNOVÁ ZA...'!F37</f>
        <v>0</v>
      </c>
      <c r="BE96" s="7"/>
      <c r="BT96" s="105" t="s">
        <v>19</v>
      </c>
      <c r="BV96" s="105" t="s">
        <v>78</v>
      </c>
      <c r="BW96" s="105" t="s">
        <v>88</v>
      </c>
      <c r="BX96" s="105" t="s">
        <v>4</v>
      </c>
      <c r="CL96" s="105" t="s">
        <v>1</v>
      </c>
      <c r="CM96" s="105" t="s">
        <v>85</v>
      </c>
    </row>
    <row r="9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="2" customFormat="1" ht="6.96" customHeight="1">
      <c r="A98" s="29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RD1 - D.1.4.b. PLYNOVÁ ZA...'!C2" display="/"/>
    <hyperlink ref="A96" location="'RD2 - D.1.4.b. PLYNOVÁ Z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0"/>
    </row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89</v>
      </c>
      <c r="L4" s="19"/>
      <c r="M4" s="111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6" t="s">
        <v>14</v>
      </c>
      <c r="L6" s="19"/>
    </row>
    <row r="7" s="1" customFormat="1" ht="23.25" customHeight="1">
      <c r="B7" s="19"/>
      <c r="E7" s="112" t="str">
        <f>'Rekapitulace stavby'!K6</f>
        <v>NOVOSTAVBA DVOU RODINNÝCH DOMŮ - TRANSFORMACE ÚSP PRO MLÁDEŽ KVASINY</v>
      </c>
      <c r="F7" s="26"/>
      <c r="G7" s="26"/>
      <c r="H7" s="26"/>
      <c r="L7" s="19"/>
    </row>
    <row r="8" s="2" customFormat="1" ht="12" customHeight="1">
      <c r="A8" s="29"/>
      <c r="B8" s="30"/>
      <c r="C8" s="29"/>
      <c r="D8" s="26" t="s">
        <v>90</v>
      </c>
      <c r="E8" s="29"/>
      <c r="F8" s="29"/>
      <c r="G8" s="29"/>
      <c r="H8" s="29"/>
      <c r="I8" s="29"/>
      <c r="J8" s="29"/>
      <c r="K8" s="29"/>
      <c r="L8" s="45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0"/>
      <c r="C9" s="29"/>
      <c r="D9" s="29"/>
      <c r="E9" s="57" t="s">
        <v>91</v>
      </c>
      <c r="F9" s="29"/>
      <c r="G9" s="29"/>
      <c r="H9" s="29"/>
      <c r="I9" s="29"/>
      <c r="J9" s="29"/>
      <c r="K9" s="29"/>
      <c r="L9" s="45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5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0"/>
      <c r="C11" s="29"/>
      <c r="D11" s="26" t="s">
        <v>17</v>
      </c>
      <c r="E11" s="29"/>
      <c r="F11" s="23" t="s">
        <v>1</v>
      </c>
      <c r="G11" s="29"/>
      <c r="H11" s="29"/>
      <c r="I11" s="26" t="s">
        <v>18</v>
      </c>
      <c r="J11" s="23" t="s">
        <v>1</v>
      </c>
      <c r="K11" s="29"/>
      <c r="L11" s="45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0"/>
      <c r="C12" s="29"/>
      <c r="D12" s="26" t="s">
        <v>20</v>
      </c>
      <c r="E12" s="29"/>
      <c r="F12" s="23" t="s">
        <v>21</v>
      </c>
      <c r="G12" s="29"/>
      <c r="H12" s="29"/>
      <c r="I12" s="26" t="s">
        <v>22</v>
      </c>
      <c r="J12" s="59" t="str">
        <f>'Rekapitulace stavby'!AN8</f>
        <v>15. 5. 2017</v>
      </c>
      <c r="K12" s="29"/>
      <c r="L12" s="45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5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0"/>
      <c r="C14" s="29"/>
      <c r="D14" s="26" t="s">
        <v>26</v>
      </c>
      <c r="E14" s="29"/>
      <c r="F14" s="29"/>
      <c r="G14" s="29"/>
      <c r="H14" s="29"/>
      <c r="I14" s="26" t="s">
        <v>27</v>
      </c>
      <c r="J14" s="23" t="str">
        <f>IF('Rekapitulace stavby'!AN10="","",'Rekapitulace stavby'!AN10)</f>
        <v/>
      </c>
      <c r="K14" s="29"/>
      <c r="L14" s="45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26" t="s">
        <v>29</v>
      </c>
      <c r="J15" s="23" t="str">
        <f>IF('Rekapitulace stavby'!AN11="","",'Rekapitulace stavby'!AN11)</f>
        <v/>
      </c>
      <c r="K15" s="29"/>
      <c r="L15" s="45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5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0"/>
      <c r="C17" s="29"/>
      <c r="D17" s="26" t="s">
        <v>30</v>
      </c>
      <c r="E17" s="29"/>
      <c r="F17" s="29"/>
      <c r="G17" s="29"/>
      <c r="H17" s="29"/>
      <c r="I17" s="26" t="s">
        <v>27</v>
      </c>
      <c r="J17" s="23" t="str">
        <f>'Rekapitulace stavby'!AN13</f>
        <v/>
      </c>
      <c r="K17" s="29"/>
      <c r="L17" s="45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0"/>
      <c r="C18" s="29"/>
      <c r="D18" s="29"/>
      <c r="E18" s="23" t="str">
        <f>'Rekapitulace stavby'!E14</f>
        <v xml:space="preserve"> </v>
      </c>
      <c r="F18" s="23"/>
      <c r="G18" s="23"/>
      <c r="H18" s="23"/>
      <c r="I18" s="26" t="s">
        <v>29</v>
      </c>
      <c r="J18" s="23" t="str">
        <f>'Rekapitulace stavby'!AN14</f>
        <v/>
      </c>
      <c r="K18" s="29"/>
      <c r="L18" s="45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5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0"/>
      <c r="C20" s="29"/>
      <c r="D20" s="26" t="s">
        <v>31</v>
      </c>
      <c r="E20" s="29"/>
      <c r="F20" s="29"/>
      <c r="G20" s="29"/>
      <c r="H20" s="29"/>
      <c r="I20" s="26" t="s">
        <v>27</v>
      </c>
      <c r="J20" s="23" t="s">
        <v>1</v>
      </c>
      <c r="K20" s="29"/>
      <c r="L20" s="45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0"/>
      <c r="C21" s="29"/>
      <c r="D21" s="29"/>
      <c r="E21" s="23" t="s">
        <v>32</v>
      </c>
      <c r="F21" s="29"/>
      <c r="G21" s="29"/>
      <c r="H21" s="29"/>
      <c r="I21" s="26" t="s">
        <v>29</v>
      </c>
      <c r="J21" s="23" t="s">
        <v>1</v>
      </c>
      <c r="K21" s="29"/>
      <c r="L21" s="45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5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0"/>
      <c r="C23" s="29"/>
      <c r="D23" s="26" t="s">
        <v>34</v>
      </c>
      <c r="E23" s="29"/>
      <c r="F23" s="29"/>
      <c r="G23" s="29"/>
      <c r="H23" s="29"/>
      <c r="I23" s="26" t="s">
        <v>27</v>
      </c>
      <c r="J23" s="23" t="str">
        <f>IF('Rekapitulace stavby'!AN19="","",'Rekapitulace stavby'!AN19)</f>
        <v/>
      </c>
      <c r="K23" s="29"/>
      <c r="L23" s="45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26" t="s">
        <v>29</v>
      </c>
      <c r="J24" s="23" t="str">
        <f>IF('Rekapitulace stavby'!AN20="","",'Rekapitulace stavby'!AN20)</f>
        <v/>
      </c>
      <c r="K24" s="29"/>
      <c r="L24" s="45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5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0"/>
      <c r="C26" s="29"/>
      <c r="D26" s="26" t="s">
        <v>35</v>
      </c>
      <c r="E26" s="29"/>
      <c r="F26" s="29"/>
      <c r="G26" s="29"/>
      <c r="H26" s="29"/>
      <c r="I26" s="29"/>
      <c r="J26" s="29"/>
      <c r="K26" s="29"/>
      <c r="L26" s="45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13"/>
      <c r="B27" s="114"/>
      <c r="C27" s="113"/>
      <c r="D27" s="113"/>
      <c r="E27" s="27" t="s">
        <v>1</v>
      </c>
      <c r="F27" s="27"/>
      <c r="G27" s="27"/>
      <c r="H27" s="2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5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0"/>
      <c r="C29" s="29"/>
      <c r="D29" s="80"/>
      <c r="E29" s="80"/>
      <c r="F29" s="80"/>
      <c r="G29" s="80"/>
      <c r="H29" s="80"/>
      <c r="I29" s="80"/>
      <c r="J29" s="80"/>
      <c r="K29" s="80"/>
      <c r="L29" s="45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0"/>
      <c r="C30" s="29"/>
      <c r="D30" s="116" t="s">
        <v>36</v>
      </c>
      <c r="E30" s="29"/>
      <c r="F30" s="29"/>
      <c r="G30" s="29"/>
      <c r="H30" s="29"/>
      <c r="I30" s="29"/>
      <c r="J30" s="86">
        <f>ROUND(J129, 2)</f>
        <v>434310.03999999998</v>
      </c>
      <c r="K30" s="29"/>
      <c r="L30" s="45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0"/>
      <c r="C31" s="29"/>
      <c r="D31" s="80"/>
      <c r="E31" s="80"/>
      <c r="F31" s="80"/>
      <c r="G31" s="80"/>
      <c r="H31" s="80"/>
      <c r="I31" s="80"/>
      <c r="J31" s="80"/>
      <c r="K31" s="80"/>
      <c r="L31" s="45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0"/>
      <c r="C32" s="29"/>
      <c r="D32" s="29"/>
      <c r="E32" s="29"/>
      <c r="F32" s="34" t="s">
        <v>38</v>
      </c>
      <c r="G32" s="29"/>
      <c r="H32" s="29"/>
      <c r="I32" s="34" t="s">
        <v>37</v>
      </c>
      <c r="J32" s="34" t="s">
        <v>39</v>
      </c>
      <c r="K32" s="29"/>
      <c r="L32" s="45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0"/>
      <c r="C33" s="29"/>
      <c r="D33" s="117" t="s">
        <v>40</v>
      </c>
      <c r="E33" s="26" t="s">
        <v>41</v>
      </c>
      <c r="F33" s="118">
        <f>ROUND((SUM(BE129:BE274)),  2)</f>
        <v>434310.03999999998</v>
      </c>
      <c r="G33" s="29"/>
      <c r="H33" s="29"/>
      <c r="I33" s="119">
        <v>0.20999999999999999</v>
      </c>
      <c r="J33" s="118">
        <f>ROUND(((SUM(BE129:BE274))*I33),  2)</f>
        <v>91205.110000000001</v>
      </c>
      <c r="K33" s="29"/>
      <c r="L33" s="45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0"/>
      <c r="C34" s="29"/>
      <c r="D34" s="29"/>
      <c r="E34" s="26" t="s">
        <v>42</v>
      </c>
      <c r="F34" s="118">
        <f>ROUND((SUM(BF129:BF274)),  2)</f>
        <v>0</v>
      </c>
      <c r="G34" s="29"/>
      <c r="H34" s="29"/>
      <c r="I34" s="119">
        <v>0.14999999999999999</v>
      </c>
      <c r="J34" s="118">
        <f>ROUND(((SUM(BF129:BF274))*I34),  2)</f>
        <v>0</v>
      </c>
      <c r="K34" s="29"/>
      <c r="L34" s="45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0"/>
      <c r="C35" s="29"/>
      <c r="D35" s="29"/>
      <c r="E35" s="26" t="s">
        <v>43</v>
      </c>
      <c r="F35" s="118">
        <f>ROUND((SUM(BG129:BG274)),  2)</f>
        <v>0</v>
      </c>
      <c r="G35" s="29"/>
      <c r="H35" s="29"/>
      <c r="I35" s="119">
        <v>0.20999999999999999</v>
      </c>
      <c r="J35" s="118">
        <f>0</f>
        <v>0</v>
      </c>
      <c r="K35" s="29"/>
      <c r="L35" s="45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0"/>
      <c r="C36" s="29"/>
      <c r="D36" s="29"/>
      <c r="E36" s="26" t="s">
        <v>44</v>
      </c>
      <c r="F36" s="118">
        <f>ROUND((SUM(BH129:BH274)),  2)</f>
        <v>0</v>
      </c>
      <c r="G36" s="29"/>
      <c r="H36" s="29"/>
      <c r="I36" s="119">
        <v>0.14999999999999999</v>
      </c>
      <c r="J36" s="118">
        <f>0</f>
        <v>0</v>
      </c>
      <c r="K36" s="29"/>
      <c r="L36" s="45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0"/>
      <c r="C37" s="29"/>
      <c r="D37" s="29"/>
      <c r="E37" s="26" t="s">
        <v>45</v>
      </c>
      <c r="F37" s="118">
        <f>ROUND((SUM(BI129:BI274)),  2)</f>
        <v>0</v>
      </c>
      <c r="G37" s="29"/>
      <c r="H37" s="29"/>
      <c r="I37" s="119">
        <v>0</v>
      </c>
      <c r="J37" s="118">
        <f>0</f>
        <v>0</v>
      </c>
      <c r="K37" s="29"/>
      <c r="L37" s="45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5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0"/>
      <c r="C39" s="120"/>
      <c r="D39" s="121" t="s">
        <v>46</v>
      </c>
      <c r="E39" s="71"/>
      <c r="F39" s="71"/>
      <c r="G39" s="122" t="s">
        <v>47</v>
      </c>
      <c r="H39" s="123" t="s">
        <v>48</v>
      </c>
      <c r="I39" s="71"/>
      <c r="J39" s="124">
        <f>SUM(J30:J37)</f>
        <v>525515.15000000002</v>
      </c>
      <c r="K39" s="125"/>
      <c r="L39" s="45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5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45"/>
      <c r="D50" s="46" t="s">
        <v>49</v>
      </c>
      <c r="E50" s="47"/>
      <c r="F50" s="47"/>
      <c r="G50" s="46" t="s">
        <v>50</v>
      </c>
      <c r="H50" s="47"/>
      <c r="I50" s="47"/>
      <c r="J50" s="47"/>
      <c r="K50" s="47"/>
      <c r="L50" s="45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29"/>
      <c r="B61" s="30"/>
      <c r="C61" s="29"/>
      <c r="D61" s="48" t="s">
        <v>51</v>
      </c>
      <c r="E61" s="32"/>
      <c r="F61" s="126" t="s">
        <v>52</v>
      </c>
      <c r="G61" s="48" t="s">
        <v>51</v>
      </c>
      <c r="H61" s="32"/>
      <c r="I61" s="32"/>
      <c r="J61" s="127" t="s">
        <v>52</v>
      </c>
      <c r="K61" s="32"/>
      <c r="L61" s="45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29"/>
      <c r="B65" s="30"/>
      <c r="C65" s="29"/>
      <c r="D65" s="46" t="s">
        <v>53</v>
      </c>
      <c r="E65" s="49"/>
      <c r="F65" s="49"/>
      <c r="G65" s="46" t="s">
        <v>54</v>
      </c>
      <c r="H65" s="49"/>
      <c r="I65" s="49"/>
      <c r="J65" s="49"/>
      <c r="K65" s="49"/>
      <c r="L65" s="45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29"/>
      <c r="B76" s="30"/>
      <c r="C76" s="29"/>
      <c r="D76" s="48" t="s">
        <v>51</v>
      </c>
      <c r="E76" s="32"/>
      <c r="F76" s="126" t="s">
        <v>52</v>
      </c>
      <c r="G76" s="48" t="s">
        <v>51</v>
      </c>
      <c r="H76" s="32"/>
      <c r="I76" s="32"/>
      <c r="J76" s="127" t="s">
        <v>52</v>
      </c>
      <c r="K76" s="32"/>
      <c r="L76" s="45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45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45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92</v>
      </c>
      <c r="D82" s="29"/>
      <c r="E82" s="29"/>
      <c r="F82" s="29"/>
      <c r="G82" s="29"/>
      <c r="H82" s="29"/>
      <c r="I82" s="29"/>
      <c r="J82" s="29"/>
      <c r="K82" s="29"/>
      <c r="L82" s="45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5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45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3.25" customHeight="1">
      <c r="A85" s="29"/>
      <c r="B85" s="30"/>
      <c r="C85" s="29"/>
      <c r="D85" s="29"/>
      <c r="E85" s="112" t="str">
        <f>E7</f>
        <v>NOVOSTAVBA DVOU RODINNÝCH DOMŮ - TRANSFORMACE ÚSP PRO MLÁDEŽ KVASINY</v>
      </c>
      <c r="F85" s="26"/>
      <c r="G85" s="26"/>
      <c r="H85" s="26"/>
      <c r="I85" s="29"/>
      <c r="J85" s="29"/>
      <c r="K85" s="29"/>
      <c r="L85" s="45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90</v>
      </c>
      <c r="D86" s="29"/>
      <c r="E86" s="29"/>
      <c r="F86" s="29"/>
      <c r="G86" s="29"/>
      <c r="H86" s="29"/>
      <c r="I86" s="29"/>
      <c r="J86" s="29"/>
      <c r="K86" s="29"/>
      <c r="L86" s="45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29"/>
      <c r="D87" s="29"/>
      <c r="E87" s="57" t="str">
        <f>E9</f>
        <v>RD1 - D.1.4.b. PLYNOVÁ ZAŘÍZENÍ A VYTÁPĚNÍ - RD1</v>
      </c>
      <c r="F87" s="29"/>
      <c r="G87" s="29"/>
      <c r="H87" s="29"/>
      <c r="I87" s="29"/>
      <c r="J87" s="29"/>
      <c r="K87" s="29"/>
      <c r="L87" s="45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5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20</v>
      </c>
      <c r="D89" s="29"/>
      <c r="E89" s="29"/>
      <c r="F89" s="23" t="str">
        <f>F12</f>
        <v>Častolovice</v>
      </c>
      <c r="G89" s="29"/>
      <c r="H89" s="29"/>
      <c r="I89" s="26" t="s">
        <v>22</v>
      </c>
      <c r="J89" s="59" t="str">
        <f>IF(J12="","",J12)</f>
        <v>15. 5. 2017</v>
      </c>
      <c r="K89" s="29"/>
      <c r="L89" s="45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5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26</v>
      </c>
      <c r="D91" s="29"/>
      <c r="E91" s="29"/>
      <c r="F91" s="23" t="str">
        <f>E15</f>
        <v xml:space="preserve"> </v>
      </c>
      <c r="G91" s="29"/>
      <c r="H91" s="29"/>
      <c r="I91" s="26" t="s">
        <v>31</v>
      </c>
      <c r="J91" s="27" t="str">
        <f>E21</f>
        <v>Ondřej Zikán</v>
      </c>
      <c r="K91" s="29"/>
      <c r="L91" s="45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30</v>
      </c>
      <c r="D92" s="29"/>
      <c r="E92" s="29"/>
      <c r="F92" s="23" t="str">
        <f>IF(E18="","",E18)</f>
        <v xml:space="preserve"> </v>
      </c>
      <c r="G92" s="29"/>
      <c r="H92" s="29"/>
      <c r="I92" s="26" t="s">
        <v>34</v>
      </c>
      <c r="J92" s="27" t="str">
        <f>E24</f>
        <v xml:space="preserve"> </v>
      </c>
      <c r="K92" s="29"/>
      <c r="L92" s="45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5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28" t="s">
        <v>93</v>
      </c>
      <c r="D94" s="120"/>
      <c r="E94" s="120"/>
      <c r="F94" s="120"/>
      <c r="G94" s="120"/>
      <c r="H94" s="120"/>
      <c r="I94" s="120"/>
      <c r="J94" s="129" t="s">
        <v>94</v>
      </c>
      <c r="K94" s="120"/>
      <c r="L94" s="45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5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30" t="s">
        <v>95</v>
      </c>
      <c r="D96" s="29"/>
      <c r="E96" s="29"/>
      <c r="F96" s="29"/>
      <c r="G96" s="29"/>
      <c r="H96" s="29"/>
      <c r="I96" s="29"/>
      <c r="J96" s="86">
        <f>J129</f>
        <v>434310.03999999998</v>
      </c>
      <c r="K96" s="29"/>
      <c r="L96" s="45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6" t="s">
        <v>96</v>
      </c>
    </row>
    <row r="97" s="9" customFormat="1" ht="24.96" customHeight="1">
      <c r="A97" s="9"/>
      <c r="B97" s="131"/>
      <c r="C97" s="9"/>
      <c r="D97" s="132" t="s">
        <v>97</v>
      </c>
      <c r="E97" s="133"/>
      <c r="F97" s="133"/>
      <c r="G97" s="133"/>
      <c r="H97" s="133"/>
      <c r="I97" s="133"/>
      <c r="J97" s="134">
        <f>J130</f>
        <v>21864.539999999997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5"/>
      <c r="C98" s="10"/>
      <c r="D98" s="136" t="s">
        <v>98</v>
      </c>
      <c r="E98" s="137"/>
      <c r="F98" s="137"/>
      <c r="G98" s="137"/>
      <c r="H98" s="137"/>
      <c r="I98" s="137"/>
      <c r="J98" s="138">
        <f>J131</f>
        <v>20889.339999999997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99</v>
      </c>
      <c r="E99" s="137"/>
      <c r="F99" s="137"/>
      <c r="G99" s="137"/>
      <c r="H99" s="137"/>
      <c r="I99" s="137"/>
      <c r="J99" s="138">
        <f>J153</f>
        <v>975.20000000000005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1"/>
      <c r="C100" s="9"/>
      <c r="D100" s="132" t="s">
        <v>100</v>
      </c>
      <c r="E100" s="133"/>
      <c r="F100" s="133"/>
      <c r="G100" s="133"/>
      <c r="H100" s="133"/>
      <c r="I100" s="133"/>
      <c r="J100" s="134">
        <f>J156</f>
        <v>412445.5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5"/>
      <c r="C101" s="10"/>
      <c r="D101" s="136" t="s">
        <v>101</v>
      </c>
      <c r="E101" s="137"/>
      <c r="F101" s="137"/>
      <c r="G101" s="137"/>
      <c r="H101" s="137"/>
      <c r="I101" s="137"/>
      <c r="J101" s="138">
        <f>J167</f>
        <v>21151.140000000003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102</v>
      </c>
      <c r="E102" s="137"/>
      <c r="F102" s="137"/>
      <c r="G102" s="137"/>
      <c r="H102" s="137"/>
      <c r="I102" s="137"/>
      <c r="J102" s="138">
        <f>J182</f>
        <v>26263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5"/>
      <c r="C103" s="10"/>
      <c r="D103" s="136" t="s">
        <v>103</v>
      </c>
      <c r="E103" s="137"/>
      <c r="F103" s="137"/>
      <c r="G103" s="137"/>
      <c r="H103" s="137"/>
      <c r="I103" s="137"/>
      <c r="J103" s="138">
        <f>J193</f>
        <v>61100</v>
      </c>
      <c r="K103" s="10"/>
      <c r="L103" s="13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5"/>
      <c r="C104" s="10"/>
      <c r="D104" s="136" t="s">
        <v>104</v>
      </c>
      <c r="E104" s="137"/>
      <c r="F104" s="137"/>
      <c r="G104" s="137"/>
      <c r="H104" s="137"/>
      <c r="I104" s="137"/>
      <c r="J104" s="138">
        <f>J207</f>
        <v>24420</v>
      </c>
      <c r="K104" s="10"/>
      <c r="L104" s="13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5"/>
      <c r="C105" s="10"/>
      <c r="D105" s="136" t="s">
        <v>105</v>
      </c>
      <c r="E105" s="137"/>
      <c r="F105" s="137"/>
      <c r="G105" s="137"/>
      <c r="H105" s="137"/>
      <c r="I105" s="137"/>
      <c r="J105" s="138">
        <f>J210</f>
        <v>93155.959999999992</v>
      </c>
      <c r="K105" s="10"/>
      <c r="L105" s="13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5"/>
      <c r="C106" s="10"/>
      <c r="D106" s="136" t="s">
        <v>106</v>
      </c>
      <c r="E106" s="137"/>
      <c r="F106" s="137"/>
      <c r="G106" s="137"/>
      <c r="H106" s="137"/>
      <c r="I106" s="137"/>
      <c r="J106" s="138">
        <f>J229</f>
        <v>36290</v>
      </c>
      <c r="K106" s="10"/>
      <c r="L106" s="13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5"/>
      <c r="C107" s="10"/>
      <c r="D107" s="136" t="s">
        <v>107</v>
      </c>
      <c r="E107" s="137"/>
      <c r="F107" s="137"/>
      <c r="G107" s="137"/>
      <c r="H107" s="137"/>
      <c r="I107" s="137"/>
      <c r="J107" s="138">
        <f>J241</f>
        <v>108299.39999999999</v>
      </c>
      <c r="K107" s="10"/>
      <c r="L107" s="13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5"/>
      <c r="C108" s="10"/>
      <c r="D108" s="136" t="s">
        <v>108</v>
      </c>
      <c r="E108" s="137"/>
      <c r="F108" s="137"/>
      <c r="G108" s="137"/>
      <c r="H108" s="137"/>
      <c r="I108" s="137"/>
      <c r="J108" s="138">
        <f>J272</f>
        <v>5000</v>
      </c>
      <c r="K108" s="10"/>
      <c r="L108" s="13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35"/>
      <c r="C109" s="10"/>
      <c r="D109" s="136" t="s">
        <v>109</v>
      </c>
      <c r="E109" s="137"/>
      <c r="F109" s="137"/>
      <c r="G109" s="137"/>
      <c r="H109" s="137"/>
      <c r="I109" s="137"/>
      <c r="J109" s="138">
        <f>J273</f>
        <v>5000</v>
      </c>
      <c r="K109" s="10"/>
      <c r="L109" s="13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5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5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="2" customFormat="1" ht="6.96" customHeight="1">
      <c r="A115" s="29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45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24.96" customHeight="1">
      <c r="A116" s="29"/>
      <c r="B116" s="30"/>
      <c r="C116" s="20" t="s">
        <v>110</v>
      </c>
      <c r="D116" s="29"/>
      <c r="E116" s="29"/>
      <c r="F116" s="29"/>
      <c r="G116" s="29"/>
      <c r="H116" s="29"/>
      <c r="I116" s="29"/>
      <c r="J116" s="29"/>
      <c r="K116" s="29"/>
      <c r="L116" s="45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5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14</v>
      </c>
      <c r="D118" s="29"/>
      <c r="E118" s="29"/>
      <c r="F118" s="29"/>
      <c r="G118" s="29"/>
      <c r="H118" s="29"/>
      <c r="I118" s="29"/>
      <c r="J118" s="29"/>
      <c r="K118" s="29"/>
      <c r="L118" s="45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23.25" customHeight="1">
      <c r="A119" s="29"/>
      <c r="B119" s="30"/>
      <c r="C119" s="29"/>
      <c r="D119" s="29"/>
      <c r="E119" s="112" t="str">
        <f>E7</f>
        <v>NOVOSTAVBA DVOU RODINNÝCH DOMŮ - TRANSFORMACE ÚSP PRO MLÁDEŽ KVASINY</v>
      </c>
      <c r="F119" s="26"/>
      <c r="G119" s="26"/>
      <c r="H119" s="26"/>
      <c r="I119" s="29"/>
      <c r="J119" s="29"/>
      <c r="K119" s="29"/>
      <c r="L119" s="45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2" customHeight="1">
      <c r="A120" s="29"/>
      <c r="B120" s="30"/>
      <c r="C120" s="26" t="s">
        <v>90</v>
      </c>
      <c r="D120" s="29"/>
      <c r="E120" s="29"/>
      <c r="F120" s="29"/>
      <c r="G120" s="29"/>
      <c r="H120" s="29"/>
      <c r="I120" s="29"/>
      <c r="J120" s="29"/>
      <c r="K120" s="29"/>
      <c r="L120" s="45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6.5" customHeight="1">
      <c r="A121" s="29"/>
      <c r="B121" s="30"/>
      <c r="C121" s="29"/>
      <c r="D121" s="29"/>
      <c r="E121" s="57" t="str">
        <f>E9</f>
        <v>RD1 - D.1.4.b. PLYNOVÁ ZAŘÍZENÍ A VYTÁPĚNÍ - RD1</v>
      </c>
      <c r="F121" s="29"/>
      <c r="G121" s="29"/>
      <c r="H121" s="29"/>
      <c r="I121" s="29"/>
      <c r="J121" s="29"/>
      <c r="K121" s="29"/>
      <c r="L121" s="45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6.96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5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2" customHeight="1">
      <c r="A123" s="29"/>
      <c r="B123" s="30"/>
      <c r="C123" s="26" t="s">
        <v>20</v>
      </c>
      <c r="D123" s="29"/>
      <c r="E123" s="29"/>
      <c r="F123" s="23" t="str">
        <f>F12</f>
        <v>Častolovice</v>
      </c>
      <c r="G123" s="29"/>
      <c r="H123" s="29"/>
      <c r="I123" s="26" t="s">
        <v>22</v>
      </c>
      <c r="J123" s="59" t="str">
        <f>IF(J12="","",J12)</f>
        <v>15. 5. 2017</v>
      </c>
      <c r="K123" s="29"/>
      <c r="L123" s="45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6.96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5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5.15" customHeight="1">
      <c r="A125" s="29"/>
      <c r="B125" s="30"/>
      <c r="C125" s="26" t="s">
        <v>26</v>
      </c>
      <c r="D125" s="29"/>
      <c r="E125" s="29"/>
      <c r="F125" s="23" t="str">
        <f>E15</f>
        <v xml:space="preserve"> </v>
      </c>
      <c r="G125" s="29"/>
      <c r="H125" s="29"/>
      <c r="I125" s="26" t="s">
        <v>31</v>
      </c>
      <c r="J125" s="27" t="str">
        <f>E21</f>
        <v>Ondřej Zikán</v>
      </c>
      <c r="K125" s="29"/>
      <c r="L125" s="45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5.15" customHeight="1">
      <c r="A126" s="29"/>
      <c r="B126" s="30"/>
      <c r="C126" s="26" t="s">
        <v>30</v>
      </c>
      <c r="D126" s="29"/>
      <c r="E126" s="29"/>
      <c r="F126" s="23" t="str">
        <f>IF(E18="","",E18)</f>
        <v xml:space="preserve"> </v>
      </c>
      <c r="G126" s="29"/>
      <c r="H126" s="29"/>
      <c r="I126" s="26" t="s">
        <v>34</v>
      </c>
      <c r="J126" s="27" t="str">
        <f>E24</f>
        <v xml:space="preserve"> </v>
      </c>
      <c r="K126" s="29"/>
      <c r="L126" s="45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10.32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5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11" customFormat="1" ht="29.28" customHeight="1">
      <c r="A128" s="139"/>
      <c r="B128" s="140"/>
      <c r="C128" s="141" t="s">
        <v>111</v>
      </c>
      <c r="D128" s="142" t="s">
        <v>61</v>
      </c>
      <c r="E128" s="142" t="s">
        <v>57</v>
      </c>
      <c r="F128" s="142" t="s">
        <v>58</v>
      </c>
      <c r="G128" s="142" t="s">
        <v>112</v>
      </c>
      <c r="H128" s="142" t="s">
        <v>113</v>
      </c>
      <c r="I128" s="142" t="s">
        <v>114</v>
      </c>
      <c r="J128" s="143" t="s">
        <v>94</v>
      </c>
      <c r="K128" s="144" t="s">
        <v>115</v>
      </c>
      <c r="L128" s="145"/>
      <c r="M128" s="76" t="s">
        <v>1</v>
      </c>
      <c r="N128" s="77" t="s">
        <v>40</v>
      </c>
      <c r="O128" s="77" t="s">
        <v>116</v>
      </c>
      <c r="P128" s="77" t="s">
        <v>117</v>
      </c>
      <c r="Q128" s="77" t="s">
        <v>118</v>
      </c>
      <c r="R128" s="77" t="s">
        <v>119</v>
      </c>
      <c r="S128" s="77" t="s">
        <v>120</v>
      </c>
      <c r="T128" s="78" t="s">
        <v>121</v>
      </c>
      <c r="U128" s="139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/>
    </row>
    <row r="129" s="2" customFormat="1" ht="22.8" customHeight="1">
      <c r="A129" s="29"/>
      <c r="B129" s="30"/>
      <c r="C129" s="83" t="s">
        <v>122</v>
      </c>
      <c r="D129" s="29"/>
      <c r="E129" s="29"/>
      <c r="F129" s="29"/>
      <c r="G129" s="29"/>
      <c r="H129" s="29"/>
      <c r="I129" s="29"/>
      <c r="J129" s="146">
        <f>BK129</f>
        <v>434310.03999999998</v>
      </c>
      <c r="K129" s="29"/>
      <c r="L129" s="30"/>
      <c r="M129" s="79"/>
      <c r="N129" s="63"/>
      <c r="O129" s="80"/>
      <c r="P129" s="147">
        <f>P130+P156</f>
        <v>267.05239999999998</v>
      </c>
      <c r="Q129" s="80"/>
      <c r="R129" s="147">
        <f>R130+R156</f>
        <v>13.293514</v>
      </c>
      <c r="S129" s="80"/>
      <c r="T129" s="148">
        <f>T130+T156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6" t="s">
        <v>75</v>
      </c>
      <c r="AU129" s="16" t="s">
        <v>96</v>
      </c>
      <c r="BK129" s="149">
        <f>BK130+BK156</f>
        <v>434310.03999999998</v>
      </c>
    </row>
    <row r="130" s="12" customFormat="1" ht="25.92" customHeight="1">
      <c r="A130" s="12"/>
      <c r="B130" s="150"/>
      <c r="C130" s="12"/>
      <c r="D130" s="151" t="s">
        <v>75</v>
      </c>
      <c r="E130" s="152" t="s">
        <v>123</v>
      </c>
      <c r="F130" s="152" t="s">
        <v>123</v>
      </c>
      <c r="G130" s="12"/>
      <c r="H130" s="12"/>
      <c r="I130" s="12"/>
      <c r="J130" s="153">
        <f>BK130</f>
        <v>21864.539999999997</v>
      </c>
      <c r="K130" s="12"/>
      <c r="L130" s="150"/>
      <c r="M130" s="154"/>
      <c r="N130" s="155"/>
      <c r="O130" s="155"/>
      <c r="P130" s="156">
        <f>P131+P153</f>
        <v>42.462600000000002</v>
      </c>
      <c r="Q130" s="155"/>
      <c r="R130" s="156">
        <f>R131+R153</f>
        <v>12.5547</v>
      </c>
      <c r="S130" s="155"/>
      <c r="T130" s="157">
        <f>T131+T153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1" t="s">
        <v>19</v>
      </c>
      <c r="AT130" s="158" t="s">
        <v>75</v>
      </c>
      <c r="AU130" s="158" t="s">
        <v>76</v>
      </c>
      <c r="AY130" s="151" t="s">
        <v>124</v>
      </c>
      <c r="BK130" s="159">
        <f>BK131+BK153</f>
        <v>21864.539999999997</v>
      </c>
    </row>
    <row r="131" s="12" customFormat="1" ht="22.8" customHeight="1">
      <c r="A131" s="12"/>
      <c r="B131" s="150"/>
      <c r="C131" s="12"/>
      <c r="D131" s="151" t="s">
        <v>75</v>
      </c>
      <c r="E131" s="160" t="s">
        <v>19</v>
      </c>
      <c r="F131" s="160" t="s">
        <v>125</v>
      </c>
      <c r="G131" s="12"/>
      <c r="H131" s="12"/>
      <c r="I131" s="12"/>
      <c r="J131" s="161">
        <f>BK131</f>
        <v>20889.339999999997</v>
      </c>
      <c r="K131" s="12"/>
      <c r="L131" s="150"/>
      <c r="M131" s="154"/>
      <c r="N131" s="155"/>
      <c r="O131" s="155"/>
      <c r="P131" s="156">
        <f>SUM(P132:P152)</f>
        <v>41.250959999999999</v>
      </c>
      <c r="Q131" s="155"/>
      <c r="R131" s="156">
        <f>SUM(R132:R152)</f>
        <v>12.5547</v>
      </c>
      <c r="S131" s="155"/>
      <c r="T131" s="157">
        <f>SUM(T132:T152)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1" t="s">
        <v>19</v>
      </c>
      <c r="AT131" s="158" t="s">
        <v>75</v>
      </c>
      <c r="AU131" s="158" t="s">
        <v>19</v>
      </c>
      <c r="AY131" s="151" t="s">
        <v>124</v>
      </c>
      <c r="BK131" s="159">
        <f>SUM(BK132:BK152)</f>
        <v>20889.339999999997</v>
      </c>
    </row>
    <row r="132" s="2" customFormat="1" ht="21.75" customHeight="1">
      <c r="A132" s="29"/>
      <c r="B132" s="162"/>
      <c r="C132" s="163" t="s">
        <v>19</v>
      </c>
      <c r="D132" s="163" t="s">
        <v>126</v>
      </c>
      <c r="E132" s="164" t="s">
        <v>127</v>
      </c>
      <c r="F132" s="165" t="s">
        <v>128</v>
      </c>
      <c r="G132" s="166" t="s">
        <v>129</v>
      </c>
      <c r="H132" s="167">
        <v>4.5999999999999996</v>
      </c>
      <c r="I132" s="168">
        <v>480</v>
      </c>
      <c r="J132" s="168">
        <f>ROUND(I132*H132,2)</f>
        <v>2208</v>
      </c>
      <c r="K132" s="169"/>
      <c r="L132" s="30"/>
      <c r="M132" s="170" t="s">
        <v>1</v>
      </c>
      <c r="N132" s="171" t="s">
        <v>41</v>
      </c>
      <c r="O132" s="172">
        <v>2.3199999999999998</v>
      </c>
      <c r="P132" s="172">
        <f>O132*H132</f>
        <v>10.671999999999999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4" t="s">
        <v>130</v>
      </c>
      <c r="AT132" s="174" t="s">
        <v>126</v>
      </c>
      <c r="AU132" s="174" t="s">
        <v>85</v>
      </c>
      <c r="AY132" s="16" t="s">
        <v>124</v>
      </c>
      <c r="BE132" s="175">
        <f>IF(N132="základní",J132,0)</f>
        <v>2208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6" t="s">
        <v>19</v>
      </c>
      <c r="BK132" s="175">
        <f>ROUND(I132*H132,2)</f>
        <v>2208</v>
      </c>
      <c r="BL132" s="16" t="s">
        <v>130</v>
      </c>
      <c r="BM132" s="174" t="s">
        <v>131</v>
      </c>
    </row>
    <row r="133" s="13" customFormat="1">
      <c r="A133" s="13"/>
      <c r="B133" s="176"/>
      <c r="C133" s="13"/>
      <c r="D133" s="177" t="s">
        <v>132</v>
      </c>
      <c r="E133" s="178" t="s">
        <v>1</v>
      </c>
      <c r="F133" s="179" t="s">
        <v>133</v>
      </c>
      <c r="G133" s="13"/>
      <c r="H133" s="180">
        <v>4.5999999999999996</v>
      </c>
      <c r="I133" s="13"/>
      <c r="J133" s="13"/>
      <c r="K133" s="13"/>
      <c r="L133" s="176"/>
      <c r="M133" s="181"/>
      <c r="N133" s="182"/>
      <c r="O133" s="182"/>
      <c r="P133" s="182"/>
      <c r="Q133" s="182"/>
      <c r="R133" s="182"/>
      <c r="S133" s="182"/>
      <c r="T133" s="18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8" t="s">
        <v>132</v>
      </c>
      <c r="AU133" s="178" t="s">
        <v>85</v>
      </c>
      <c r="AV133" s="13" t="s">
        <v>85</v>
      </c>
      <c r="AW133" s="13" t="s">
        <v>33</v>
      </c>
      <c r="AX133" s="13" t="s">
        <v>19</v>
      </c>
      <c r="AY133" s="178" t="s">
        <v>124</v>
      </c>
    </row>
    <row r="134" s="2" customFormat="1" ht="21.75" customHeight="1">
      <c r="A134" s="29"/>
      <c r="B134" s="162"/>
      <c r="C134" s="163" t="s">
        <v>85</v>
      </c>
      <c r="D134" s="163" t="s">
        <v>126</v>
      </c>
      <c r="E134" s="164" t="s">
        <v>134</v>
      </c>
      <c r="F134" s="165" t="s">
        <v>135</v>
      </c>
      <c r="G134" s="166" t="s">
        <v>129</v>
      </c>
      <c r="H134" s="167">
        <v>2.7599999999999998</v>
      </c>
      <c r="I134" s="168">
        <v>1110</v>
      </c>
      <c r="J134" s="168">
        <f>ROUND(I134*H134,2)</f>
        <v>3063.5999999999999</v>
      </c>
      <c r="K134" s="169"/>
      <c r="L134" s="30"/>
      <c r="M134" s="170" t="s">
        <v>1</v>
      </c>
      <c r="N134" s="171" t="s">
        <v>41</v>
      </c>
      <c r="O134" s="172">
        <v>3.9369999999999998</v>
      </c>
      <c r="P134" s="172">
        <f>O134*H134</f>
        <v>10.866119999999999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4" t="s">
        <v>130</v>
      </c>
      <c r="AT134" s="174" t="s">
        <v>126</v>
      </c>
      <c r="AU134" s="174" t="s">
        <v>85</v>
      </c>
      <c r="AY134" s="16" t="s">
        <v>124</v>
      </c>
      <c r="BE134" s="175">
        <f>IF(N134="základní",J134,0)</f>
        <v>3063.5999999999999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6" t="s">
        <v>19</v>
      </c>
      <c r="BK134" s="175">
        <f>ROUND(I134*H134,2)</f>
        <v>3063.5999999999999</v>
      </c>
      <c r="BL134" s="16" t="s">
        <v>130</v>
      </c>
      <c r="BM134" s="174" t="s">
        <v>136</v>
      </c>
    </row>
    <row r="135" s="13" customFormat="1">
      <c r="A135" s="13"/>
      <c r="B135" s="176"/>
      <c r="C135" s="13"/>
      <c r="D135" s="177" t="s">
        <v>132</v>
      </c>
      <c r="E135" s="178" t="s">
        <v>1</v>
      </c>
      <c r="F135" s="179" t="s">
        <v>137</v>
      </c>
      <c r="G135" s="13"/>
      <c r="H135" s="180">
        <v>2.7599999999999998</v>
      </c>
      <c r="I135" s="13"/>
      <c r="J135" s="13"/>
      <c r="K135" s="13"/>
      <c r="L135" s="176"/>
      <c r="M135" s="181"/>
      <c r="N135" s="182"/>
      <c r="O135" s="182"/>
      <c r="P135" s="182"/>
      <c r="Q135" s="182"/>
      <c r="R135" s="182"/>
      <c r="S135" s="182"/>
      <c r="T135" s="18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8" t="s">
        <v>132</v>
      </c>
      <c r="AU135" s="178" t="s">
        <v>85</v>
      </c>
      <c r="AV135" s="13" t="s">
        <v>85</v>
      </c>
      <c r="AW135" s="13" t="s">
        <v>33</v>
      </c>
      <c r="AX135" s="13" t="s">
        <v>19</v>
      </c>
      <c r="AY135" s="178" t="s">
        <v>124</v>
      </c>
    </row>
    <row r="136" s="2" customFormat="1" ht="16.5" customHeight="1">
      <c r="A136" s="29"/>
      <c r="B136" s="162"/>
      <c r="C136" s="163" t="s">
        <v>138</v>
      </c>
      <c r="D136" s="163" t="s">
        <v>126</v>
      </c>
      <c r="E136" s="164" t="s">
        <v>139</v>
      </c>
      <c r="F136" s="165" t="s">
        <v>140</v>
      </c>
      <c r="G136" s="166" t="s">
        <v>141</v>
      </c>
      <c r="H136" s="167">
        <v>46</v>
      </c>
      <c r="I136" s="168">
        <v>86.799999999999997</v>
      </c>
      <c r="J136" s="168">
        <f>ROUND(I136*H136,2)</f>
        <v>3992.8000000000002</v>
      </c>
      <c r="K136" s="169"/>
      <c r="L136" s="30"/>
      <c r="M136" s="170" t="s">
        <v>1</v>
      </c>
      <c r="N136" s="171" t="s">
        <v>41</v>
      </c>
      <c r="O136" s="172">
        <v>0.156</v>
      </c>
      <c r="P136" s="172">
        <f>O136*H136</f>
        <v>7.1760000000000002</v>
      </c>
      <c r="Q136" s="172">
        <v>0.00069999999999999999</v>
      </c>
      <c r="R136" s="172">
        <f>Q136*H136</f>
        <v>0.032199999999999999</v>
      </c>
      <c r="S136" s="172">
        <v>0</v>
      </c>
      <c r="T136" s="17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4" t="s">
        <v>130</v>
      </c>
      <c r="AT136" s="174" t="s">
        <v>126</v>
      </c>
      <c r="AU136" s="174" t="s">
        <v>85</v>
      </c>
      <c r="AY136" s="16" t="s">
        <v>124</v>
      </c>
      <c r="BE136" s="175">
        <f>IF(N136="základní",J136,0)</f>
        <v>3992.8000000000002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6" t="s">
        <v>19</v>
      </c>
      <c r="BK136" s="175">
        <f>ROUND(I136*H136,2)</f>
        <v>3992.8000000000002</v>
      </c>
      <c r="BL136" s="16" t="s">
        <v>130</v>
      </c>
      <c r="BM136" s="174" t="s">
        <v>142</v>
      </c>
    </row>
    <row r="137" s="13" customFormat="1">
      <c r="A137" s="13"/>
      <c r="B137" s="176"/>
      <c r="C137" s="13"/>
      <c r="D137" s="177" t="s">
        <v>132</v>
      </c>
      <c r="E137" s="178" t="s">
        <v>1</v>
      </c>
      <c r="F137" s="179" t="s">
        <v>143</v>
      </c>
      <c r="G137" s="13"/>
      <c r="H137" s="180">
        <v>46</v>
      </c>
      <c r="I137" s="13"/>
      <c r="J137" s="13"/>
      <c r="K137" s="13"/>
      <c r="L137" s="176"/>
      <c r="M137" s="181"/>
      <c r="N137" s="182"/>
      <c r="O137" s="182"/>
      <c r="P137" s="182"/>
      <c r="Q137" s="182"/>
      <c r="R137" s="182"/>
      <c r="S137" s="182"/>
      <c r="T137" s="18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8" t="s">
        <v>132</v>
      </c>
      <c r="AU137" s="178" t="s">
        <v>85</v>
      </c>
      <c r="AV137" s="13" t="s">
        <v>85</v>
      </c>
      <c r="AW137" s="13" t="s">
        <v>33</v>
      </c>
      <c r="AX137" s="13" t="s">
        <v>19</v>
      </c>
      <c r="AY137" s="178" t="s">
        <v>124</v>
      </c>
    </row>
    <row r="138" s="2" customFormat="1" ht="16.5" customHeight="1">
      <c r="A138" s="29"/>
      <c r="B138" s="162"/>
      <c r="C138" s="163" t="s">
        <v>130</v>
      </c>
      <c r="D138" s="163" t="s">
        <v>126</v>
      </c>
      <c r="E138" s="164" t="s">
        <v>144</v>
      </c>
      <c r="F138" s="165" t="s">
        <v>145</v>
      </c>
      <c r="G138" s="166" t="s">
        <v>141</v>
      </c>
      <c r="H138" s="167">
        <v>46</v>
      </c>
      <c r="I138" s="168">
        <v>28.800000000000001</v>
      </c>
      <c r="J138" s="168">
        <f>ROUND(I138*H138,2)</f>
        <v>1324.8</v>
      </c>
      <c r="K138" s="169"/>
      <c r="L138" s="30"/>
      <c r="M138" s="170" t="s">
        <v>1</v>
      </c>
      <c r="N138" s="171" t="s">
        <v>41</v>
      </c>
      <c r="O138" s="172">
        <v>0.095000000000000001</v>
      </c>
      <c r="P138" s="172">
        <f>O138*H138</f>
        <v>4.3700000000000001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4" t="s">
        <v>130</v>
      </c>
      <c r="AT138" s="174" t="s">
        <v>126</v>
      </c>
      <c r="AU138" s="174" t="s">
        <v>85</v>
      </c>
      <c r="AY138" s="16" t="s">
        <v>124</v>
      </c>
      <c r="BE138" s="175">
        <f>IF(N138="základní",J138,0)</f>
        <v>1324.8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6" t="s">
        <v>19</v>
      </c>
      <c r="BK138" s="175">
        <f>ROUND(I138*H138,2)</f>
        <v>1324.8</v>
      </c>
      <c r="BL138" s="16" t="s">
        <v>130</v>
      </c>
      <c r="BM138" s="174" t="s">
        <v>146</v>
      </c>
    </row>
    <row r="139" s="13" customFormat="1">
      <c r="A139" s="13"/>
      <c r="B139" s="176"/>
      <c r="C139" s="13"/>
      <c r="D139" s="177" t="s">
        <v>132</v>
      </c>
      <c r="E139" s="178" t="s">
        <v>1</v>
      </c>
      <c r="F139" s="179" t="s">
        <v>143</v>
      </c>
      <c r="G139" s="13"/>
      <c r="H139" s="180">
        <v>46</v>
      </c>
      <c r="I139" s="13"/>
      <c r="J139" s="13"/>
      <c r="K139" s="13"/>
      <c r="L139" s="176"/>
      <c r="M139" s="181"/>
      <c r="N139" s="182"/>
      <c r="O139" s="182"/>
      <c r="P139" s="182"/>
      <c r="Q139" s="182"/>
      <c r="R139" s="182"/>
      <c r="S139" s="182"/>
      <c r="T139" s="18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8" t="s">
        <v>132</v>
      </c>
      <c r="AU139" s="178" t="s">
        <v>85</v>
      </c>
      <c r="AV139" s="13" t="s">
        <v>85</v>
      </c>
      <c r="AW139" s="13" t="s">
        <v>33</v>
      </c>
      <c r="AX139" s="13" t="s">
        <v>19</v>
      </c>
      <c r="AY139" s="178" t="s">
        <v>124</v>
      </c>
    </row>
    <row r="140" s="2" customFormat="1" ht="21.75" customHeight="1">
      <c r="A140" s="29"/>
      <c r="B140" s="162"/>
      <c r="C140" s="163" t="s">
        <v>147</v>
      </c>
      <c r="D140" s="163" t="s">
        <v>126</v>
      </c>
      <c r="E140" s="164" t="s">
        <v>148</v>
      </c>
      <c r="F140" s="165" t="s">
        <v>149</v>
      </c>
      <c r="G140" s="166" t="s">
        <v>129</v>
      </c>
      <c r="H140" s="167">
        <v>7.3600000000000003</v>
      </c>
      <c r="I140" s="168">
        <v>76</v>
      </c>
      <c r="J140" s="168">
        <f>ROUND(I140*H140,2)</f>
        <v>559.36000000000001</v>
      </c>
      <c r="K140" s="169"/>
      <c r="L140" s="30"/>
      <c r="M140" s="170" t="s">
        <v>1</v>
      </c>
      <c r="N140" s="171" t="s">
        <v>41</v>
      </c>
      <c r="O140" s="172">
        <v>0.34499999999999997</v>
      </c>
      <c r="P140" s="172">
        <f>O140*H140</f>
        <v>2.5392000000000001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4" t="s">
        <v>130</v>
      </c>
      <c r="AT140" s="174" t="s">
        <v>126</v>
      </c>
      <c r="AU140" s="174" t="s">
        <v>85</v>
      </c>
      <c r="AY140" s="16" t="s">
        <v>124</v>
      </c>
      <c r="BE140" s="175">
        <f>IF(N140="základní",J140,0)</f>
        <v>559.36000000000001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6" t="s">
        <v>19</v>
      </c>
      <c r="BK140" s="175">
        <f>ROUND(I140*H140,2)</f>
        <v>559.36000000000001</v>
      </c>
      <c r="BL140" s="16" t="s">
        <v>130</v>
      </c>
      <c r="BM140" s="174" t="s">
        <v>150</v>
      </c>
    </row>
    <row r="141" s="13" customFormat="1">
      <c r="A141" s="13"/>
      <c r="B141" s="176"/>
      <c r="C141" s="13"/>
      <c r="D141" s="177" t="s">
        <v>132</v>
      </c>
      <c r="E141" s="178" t="s">
        <v>1</v>
      </c>
      <c r="F141" s="179" t="s">
        <v>151</v>
      </c>
      <c r="G141" s="13"/>
      <c r="H141" s="180">
        <v>7.3600000000000003</v>
      </c>
      <c r="I141" s="13"/>
      <c r="J141" s="13"/>
      <c r="K141" s="13"/>
      <c r="L141" s="176"/>
      <c r="M141" s="181"/>
      <c r="N141" s="182"/>
      <c r="O141" s="182"/>
      <c r="P141" s="182"/>
      <c r="Q141" s="182"/>
      <c r="R141" s="182"/>
      <c r="S141" s="182"/>
      <c r="T141" s="18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8" t="s">
        <v>132</v>
      </c>
      <c r="AU141" s="178" t="s">
        <v>85</v>
      </c>
      <c r="AV141" s="13" t="s">
        <v>85</v>
      </c>
      <c r="AW141" s="13" t="s">
        <v>33</v>
      </c>
      <c r="AX141" s="13" t="s">
        <v>19</v>
      </c>
      <c r="AY141" s="178" t="s">
        <v>124</v>
      </c>
    </row>
    <row r="142" s="2" customFormat="1" ht="21.75" customHeight="1">
      <c r="A142" s="29"/>
      <c r="B142" s="162"/>
      <c r="C142" s="163" t="s">
        <v>152</v>
      </c>
      <c r="D142" s="163" t="s">
        <v>126</v>
      </c>
      <c r="E142" s="164" t="s">
        <v>153</v>
      </c>
      <c r="F142" s="165" t="s">
        <v>154</v>
      </c>
      <c r="G142" s="166" t="s">
        <v>129</v>
      </c>
      <c r="H142" s="167">
        <v>7.3600000000000003</v>
      </c>
      <c r="I142" s="168">
        <v>284</v>
      </c>
      <c r="J142" s="168">
        <f>ROUND(I142*H142,2)</f>
        <v>2090.2399999999998</v>
      </c>
      <c r="K142" s="169"/>
      <c r="L142" s="30"/>
      <c r="M142" s="170" t="s">
        <v>1</v>
      </c>
      <c r="N142" s="171" t="s">
        <v>41</v>
      </c>
      <c r="O142" s="172">
        <v>0.010999999999999999</v>
      </c>
      <c r="P142" s="172">
        <f>O142*H142</f>
        <v>0.080960000000000004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4" t="s">
        <v>130</v>
      </c>
      <c r="AT142" s="174" t="s">
        <v>126</v>
      </c>
      <c r="AU142" s="174" t="s">
        <v>85</v>
      </c>
      <c r="AY142" s="16" t="s">
        <v>124</v>
      </c>
      <c r="BE142" s="175">
        <f>IF(N142="základní",J142,0)</f>
        <v>2090.2399999999998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6" t="s">
        <v>19</v>
      </c>
      <c r="BK142" s="175">
        <f>ROUND(I142*H142,2)</f>
        <v>2090.2399999999998</v>
      </c>
      <c r="BL142" s="16" t="s">
        <v>130</v>
      </c>
      <c r="BM142" s="174" t="s">
        <v>155</v>
      </c>
    </row>
    <row r="143" s="2" customFormat="1" ht="16.5" customHeight="1">
      <c r="A143" s="29"/>
      <c r="B143" s="162"/>
      <c r="C143" s="163" t="s">
        <v>156</v>
      </c>
      <c r="D143" s="163" t="s">
        <v>126</v>
      </c>
      <c r="E143" s="164" t="s">
        <v>157</v>
      </c>
      <c r="F143" s="165" t="s">
        <v>158</v>
      </c>
      <c r="G143" s="166" t="s">
        <v>129</v>
      </c>
      <c r="H143" s="167">
        <v>7.3600000000000003</v>
      </c>
      <c r="I143" s="168">
        <v>18.5</v>
      </c>
      <c r="J143" s="168">
        <f>ROUND(I143*H143,2)</f>
        <v>136.16</v>
      </c>
      <c r="K143" s="169"/>
      <c r="L143" s="30"/>
      <c r="M143" s="170" t="s">
        <v>1</v>
      </c>
      <c r="N143" s="171" t="s">
        <v>41</v>
      </c>
      <c r="O143" s="172">
        <v>0.0089999999999999993</v>
      </c>
      <c r="P143" s="172">
        <f>O143*H143</f>
        <v>0.066239999999999993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4" t="s">
        <v>19</v>
      </c>
      <c r="AT143" s="174" t="s">
        <v>126</v>
      </c>
      <c r="AU143" s="174" t="s">
        <v>85</v>
      </c>
      <c r="AY143" s="16" t="s">
        <v>124</v>
      </c>
      <c r="BE143" s="175">
        <f>IF(N143="základní",J143,0)</f>
        <v>136.16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6" t="s">
        <v>19</v>
      </c>
      <c r="BK143" s="175">
        <f>ROUND(I143*H143,2)</f>
        <v>136.16</v>
      </c>
      <c r="BL143" s="16" t="s">
        <v>19</v>
      </c>
      <c r="BM143" s="174" t="s">
        <v>159</v>
      </c>
    </row>
    <row r="144" s="2" customFormat="1" ht="16.5" customHeight="1">
      <c r="A144" s="29"/>
      <c r="B144" s="162"/>
      <c r="C144" s="163" t="s">
        <v>160</v>
      </c>
      <c r="D144" s="163" t="s">
        <v>126</v>
      </c>
      <c r="E144" s="164" t="s">
        <v>161</v>
      </c>
      <c r="F144" s="165" t="s">
        <v>162</v>
      </c>
      <c r="G144" s="166" t="s">
        <v>129</v>
      </c>
      <c r="H144" s="167">
        <v>7.3600000000000003</v>
      </c>
      <c r="I144" s="168">
        <v>250</v>
      </c>
      <c r="J144" s="168">
        <f>ROUND(I144*H144,2)</f>
        <v>1840</v>
      </c>
      <c r="K144" s="169"/>
      <c r="L144" s="30"/>
      <c r="M144" s="170" t="s">
        <v>1</v>
      </c>
      <c r="N144" s="171" t="s">
        <v>41</v>
      </c>
      <c r="O144" s="172">
        <v>0</v>
      </c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4" t="s">
        <v>19</v>
      </c>
      <c r="AT144" s="174" t="s">
        <v>126</v>
      </c>
      <c r="AU144" s="174" t="s">
        <v>85</v>
      </c>
      <c r="AY144" s="16" t="s">
        <v>124</v>
      </c>
      <c r="BE144" s="175">
        <f>IF(N144="základní",J144,0)</f>
        <v>1840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6" t="s">
        <v>19</v>
      </c>
      <c r="BK144" s="175">
        <f>ROUND(I144*H144,2)</f>
        <v>1840</v>
      </c>
      <c r="BL144" s="16" t="s">
        <v>19</v>
      </c>
      <c r="BM144" s="174" t="s">
        <v>163</v>
      </c>
    </row>
    <row r="145" s="2" customFormat="1" ht="21.75" customHeight="1">
      <c r="A145" s="29"/>
      <c r="B145" s="162"/>
      <c r="C145" s="163" t="s">
        <v>164</v>
      </c>
      <c r="D145" s="163" t="s">
        <v>126</v>
      </c>
      <c r="E145" s="164" t="s">
        <v>165</v>
      </c>
      <c r="F145" s="165" t="s">
        <v>166</v>
      </c>
      <c r="G145" s="166" t="s">
        <v>129</v>
      </c>
      <c r="H145" s="167">
        <v>3.6800000000000002</v>
      </c>
      <c r="I145" s="168">
        <v>127</v>
      </c>
      <c r="J145" s="168">
        <f>ROUND(I145*H145,2)</f>
        <v>467.36000000000001</v>
      </c>
      <c r="K145" s="169"/>
      <c r="L145" s="30"/>
      <c r="M145" s="170" t="s">
        <v>1</v>
      </c>
      <c r="N145" s="171" t="s">
        <v>41</v>
      </c>
      <c r="O145" s="172">
        <v>0.29899999999999999</v>
      </c>
      <c r="P145" s="172">
        <f>O145*H145</f>
        <v>1.10032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4" t="s">
        <v>19</v>
      </c>
      <c r="AT145" s="174" t="s">
        <v>126</v>
      </c>
      <c r="AU145" s="174" t="s">
        <v>85</v>
      </c>
      <c r="AY145" s="16" t="s">
        <v>124</v>
      </c>
      <c r="BE145" s="175">
        <f>IF(N145="základní",J145,0)</f>
        <v>467.36000000000001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6" t="s">
        <v>19</v>
      </c>
      <c r="BK145" s="175">
        <f>ROUND(I145*H145,2)</f>
        <v>467.36000000000001</v>
      </c>
      <c r="BL145" s="16" t="s">
        <v>19</v>
      </c>
      <c r="BM145" s="174" t="s">
        <v>167</v>
      </c>
    </row>
    <row r="146" s="13" customFormat="1">
      <c r="A146" s="13"/>
      <c r="B146" s="176"/>
      <c r="C146" s="13"/>
      <c r="D146" s="177" t="s">
        <v>132</v>
      </c>
      <c r="E146" s="178" t="s">
        <v>1</v>
      </c>
      <c r="F146" s="179" t="s">
        <v>168</v>
      </c>
      <c r="G146" s="13"/>
      <c r="H146" s="180">
        <v>3.6800000000000002</v>
      </c>
      <c r="I146" s="13"/>
      <c r="J146" s="13"/>
      <c r="K146" s="13"/>
      <c r="L146" s="176"/>
      <c r="M146" s="181"/>
      <c r="N146" s="182"/>
      <c r="O146" s="182"/>
      <c r="P146" s="182"/>
      <c r="Q146" s="182"/>
      <c r="R146" s="182"/>
      <c r="S146" s="182"/>
      <c r="T146" s="18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8" t="s">
        <v>132</v>
      </c>
      <c r="AU146" s="178" t="s">
        <v>85</v>
      </c>
      <c r="AV146" s="13" t="s">
        <v>85</v>
      </c>
      <c r="AW146" s="13" t="s">
        <v>33</v>
      </c>
      <c r="AX146" s="13" t="s">
        <v>19</v>
      </c>
      <c r="AY146" s="178" t="s">
        <v>124</v>
      </c>
    </row>
    <row r="147" s="2" customFormat="1" ht="21.75" customHeight="1">
      <c r="A147" s="29"/>
      <c r="B147" s="162"/>
      <c r="C147" s="163" t="s">
        <v>24</v>
      </c>
      <c r="D147" s="163" t="s">
        <v>126</v>
      </c>
      <c r="E147" s="164" t="s">
        <v>169</v>
      </c>
      <c r="F147" s="165" t="s">
        <v>170</v>
      </c>
      <c r="G147" s="166" t="s">
        <v>129</v>
      </c>
      <c r="H147" s="167">
        <v>2.7599999999999998</v>
      </c>
      <c r="I147" s="168">
        <v>350</v>
      </c>
      <c r="J147" s="168">
        <f>ROUND(I147*H147,2)</f>
        <v>966</v>
      </c>
      <c r="K147" s="169"/>
      <c r="L147" s="30"/>
      <c r="M147" s="170" t="s">
        <v>1</v>
      </c>
      <c r="N147" s="171" t="s">
        <v>41</v>
      </c>
      <c r="O147" s="172">
        <v>1.587</v>
      </c>
      <c r="P147" s="172">
        <f>O147*H147</f>
        <v>4.3801199999999998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4" t="s">
        <v>19</v>
      </c>
      <c r="AT147" s="174" t="s">
        <v>126</v>
      </c>
      <c r="AU147" s="174" t="s">
        <v>85</v>
      </c>
      <c r="AY147" s="16" t="s">
        <v>124</v>
      </c>
      <c r="BE147" s="175">
        <f>IF(N147="základní",J147,0)</f>
        <v>966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6" t="s">
        <v>19</v>
      </c>
      <c r="BK147" s="175">
        <f>ROUND(I147*H147,2)</f>
        <v>966</v>
      </c>
      <c r="BL147" s="16" t="s">
        <v>19</v>
      </c>
      <c r="BM147" s="174" t="s">
        <v>171</v>
      </c>
    </row>
    <row r="148" s="13" customFormat="1">
      <c r="A148" s="13"/>
      <c r="B148" s="176"/>
      <c r="C148" s="13"/>
      <c r="D148" s="177" t="s">
        <v>132</v>
      </c>
      <c r="E148" s="178" t="s">
        <v>1</v>
      </c>
      <c r="F148" s="179" t="s">
        <v>137</v>
      </c>
      <c r="G148" s="13"/>
      <c r="H148" s="180">
        <v>2.7599999999999998</v>
      </c>
      <c r="I148" s="13"/>
      <c r="J148" s="13"/>
      <c r="K148" s="13"/>
      <c r="L148" s="176"/>
      <c r="M148" s="181"/>
      <c r="N148" s="182"/>
      <c r="O148" s="182"/>
      <c r="P148" s="182"/>
      <c r="Q148" s="182"/>
      <c r="R148" s="182"/>
      <c r="S148" s="182"/>
      <c r="T148" s="18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78" t="s">
        <v>132</v>
      </c>
      <c r="AU148" s="178" t="s">
        <v>85</v>
      </c>
      <c r="AV148" s="13" t="s">
        <v>85</v>
      </c>
      <c r="AW148" s="13" t="s">
        <v>33</v>
      </c>
      <c r="AX148" s="13" t="s">
        <v>19</v>
      </c>
      <c r="AY148" s="178" t="s">
        <v>124</v>
      </c>
    </row>
    <row r="149" s="2" customFormat="1" ht="16.5" customHeight="1">
      <c r="A149" s="29"/>
      <c r="B149" s="162"/>
      <c r="C149" s="184" t="s">
        <v>172</v>
      </c>
      <c r="D149" s="184" t="s">
        <v>173</v>
      </c>
      <c r="E149" s="185" t="s">
        <v>174</v>
      </c>
      <c r="F149" s="186" t="s">
        <v>175</v>
      </c>
      <c r="G149" s="187" t="s">
        <v>176</v>
      </c>
      <c r="H149" s="188">
        <v>25</v>
      </c>
      <c r="I149" s="189">
        <v>15</v>
      </c>
      <c r="J149" s="189">
        <f>ROUND(I149*H149,2)</f>
        <v>375</v>
      </c>
      <c r="K149" s="190"/>
      <c r="L149" s="191"/>
      <c r="M149" s="192" t="s">
        <v>1</v>
      </c>
      <c r="N149" s="193" t="s">
        <v>41</v>
      </c>
      <c r="O149" s="172">
        <v>0</v>
      </c>
      <c r="P149" s="172">
        <f>O149*H149</f>
        <v>0</v>
      </c>
      <c r="Q149" s="172">
        <v>0.00032000000000000003</v>
      </c>
      <c r="R149" s="172">
        <f>Q149*H149</f>
        <v>0.0080000000000000002</v>
      </c>
      <c r="S149" s="172">
        <v>0</v>
      </c>
      <c r="T149" s="17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4" t="s">
        <v>160</v>
      </c>
      <c r="AT149" s="174" t="s">
        <v>173</v>
      </c>
      <c r="AU149" s="174" t="s">
        <v>85</v>
      </c>
      <c r="AY149" s="16" t="s">
        <v>124</v>
      </c>
      <c r="BE149" s="175">
        <f>IF(N149="základní",J149,0)</f>
        <v>375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6" t="s">
        <v>19</v>
      </c>
      <c r="BK149" s="175">
        <f>ROUND(I149*H149,2)</f>
        <v>375</v>
      </c>
      <c r="BL149" s="16" t="s">
        <v>130</v>
      </c>
      <c r="BM149" s="174" t="s">
        <v>177</v>
      </c>
    </row>
    <row r="150" s="2" customFormat="1" ht="16.5" customHeight="1">
      <c r="A150" s="29"/>
      <c r="B150" s="162"/>
      <c r="C150" s="184" t="s">
        <v>178</v>
      </c>
      <c r="D150" s="184" t="s">
        <v>173</v>
      </c>
      <c r="E150" s="185" t="s">
        <v>179</v>
      </c>
      <c r="F150" s="186" t="s">
        <v>180</v>
      </c>
      <c r="G150" s="187" t="s">
        <v>176</v>
      </c>
      <c r="H150" s="188">
        <v>25</v>
      </c>
      <c r="I150" s="189">
        <v>8</v>
      </c>
      <c r="J150" s="189">
        <f>ROUND(I150*H150,2)</f>
        <v>200</v>
      </c>
      <c r="K150" s="190"/>
      <c r="L150" s="191"/>
      <c r="M150" s="192" t="s">
        <v>1</v>
      </c>
      <c r="N150" s="193" t="s">
        <v>41</v>
      </c>
      <c r="O150" s="172">
        <v>0</v>
      </c>
      <c r="P150" s="172">
        <f>O150*H150</f>
        <v>0</v>
      </c>
      <c r="Q150" s="172">
        <v>0.00010000000000000001</v>
      </c>
      <c r="R150" s="172">
        <f>Q150*H150</f>
        <v>0.0025000000000000001</v>
      </c>
      <c r="S150" s="172">
        <v>0</v>
      </c>
      <c r="T150" s="173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4" t="s">
        <v>160</v>
      </c>
      <c r="AT150" s="174" t="s">
        <v>173</v>
      </c>
      <c r="AU150" s="174" t="s">
        <v>85</v>
      </c>
      <c r="AY150" s="16" t="s">
        <v>124</v>
      </c>
      <c r="BE150" s="175">
        <f>IF(N150="základní",J150,0)</f>
        <v>200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6" t="s">
        <v>19</v>
      </c>
      <c r="BK150" s="175">
        <f>ROUND(I150*H150,2)</f>
        <v>200</v>
      </c>
      <c r="BL150" s="16" t="s">
        <v>130</v>
      </c>
      <c r="BM150" s="174" t="s">
        <v>181</v>
      </c>
    </row>
    <row r="151" s="2" customFormat="1" ht="16.5" customHeight="1">
      <c r="A151" s="29"/>
      <c r="B151" s="162"/>
      <c r="C151" s="184" t="s">
        <v>182</v>
      </c>
      <c r="D151" s="184" t="s">
        <v>173</v>
      </c>
      <c r="E151" s="185" t="s">
        <v>183</v>
      </c>
      <c r="F151" s="186" t="s">
        <v>184</v>
      </c>
      <c r="G151" s="187" t="s">
        <v>185</v>
      </c>
      <c r="H151" s="188">
        <v>12.512000000000001</v>
      </c>
      <c r="I151" s="189">
        <v>293</v>
      </c>
      <c r="J151" s="189">
        <f>ROUND(I151*H151,2)</f>
        <v>3666.02</v>
      </c>
      <c r="K151" s="190"/>
      <c r="L151" s="191"/>
      <c r="M151" s="192" t="s">
        <v>1</v>
      </c>
      <c r="N151" s="193" t="s">
        <v>41</v>
      </c>
      <c r="O151" s="172">
        <v>0</v>
      </c>
      <c r="P151" s="172">
        <f>O151*H151</f>
        <v>0</v>
      </c>
      <c r="Q151" s="172">
        <v>1</v>
      </c>
      <c r="R151" s="172">
        <f>Q151*H151</f>
        <v>12.512000000000001</v>
      </c>
      <c r="S151" s="172">
        <v>0</v>
      </c>
      <c r="T151" s="17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4" t="s">
        <v>85</v>
      </c>
      <c r="AT151" s="174" t="s">
        <v>173</v>
      </c>
      <c r="AU151" s="174" t="s">
        <v>85</v>
      </c>
      <c r="AY151" s="16" t="s">
        <v>124</v>
      </c>
      <c r="BE151" s="175">
        <f>IF(N151="základní",J151,0)</f>
        <v>3666.02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6" t="s">
        <v>19</v>
      </c>
      <c r="BK151" s="175">
        <f>ROUND(I151*H151,2)</f>
        <v>3666.02</v>
      </c>
      <c r="BL151" s="16" t="s">
        <v>19</v>
      </c>
      <c r="BM151" s="174" t="s">
        <v>186</v>
      </c>
    </row>
    <row r="152" s="13" customFormat="1">
      <c r="A152" s="13"/>
      <c r="B152" s="176"/>
      <c r="C152" s="13"/>
      <c r="D152" s="177" t="s">
        <v>132</v>
      </c>
      <c r="E152" s="178" t="s">
        <v>1</v>
      </c>
      <c r="F152" s="179" t="s">
        <v>187</v>
      </c>
      <c r="G152" s="13"/>
      <c r="H152" s="180">
        <v>12.512000000000001</v>
      </c>
      <c r="I152" s="13"/>
      <c r="J152" s="13"/>
      <c r="K152" s="13"/>
      <c r="L152" s="176"/>
      <c r="M152" s="181"/>
      <c r="N152" s="182"/>
      <c r="O152" s="182"/>
      <c r="P152" s="182"/>
      <c r="Q152" s="182"/>
      <c r="R152" s="182"/>
      <c r="S152" s="182"/>
      <c r="T152" s="18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8" t="s">
        <v>132</v>
      </c>
      <c r="AU152" s="178" t="s">
        <v>85</v>
      </c>
      <c r="AV152" s="13" t="s">
        <v>85</v>
      </c>
      <c r="AW152" s="13" t="s">
        <v>33</v>
      </c>
      <c r="AX152" s="13" t="s">
        <v>19</v>
      </c>
      <c r="AY152" s="178" t="s">
        <v>124</v>
      </c>
    </row>
    <row r="153" s="12" customFormat="1" ht="22.8" customHeight="1">
      <c r="A153" s="12"/>
      <c r="B153" s="150"/>
      <c r="C153" s="12"/>
      <c r="D153" s="151" t="s">
        <v>75</v>
      </c>
      <c r="E153" s="160" t="s">
        <v>130</v>
      </c>
      <c r="F153" s="160" t="s">
        <v>188</v>
      </c>
      <c r="G153" s="12"/>
      <c r="H153" s="12"/>
      <c r="I153" s="12"/>
      <c r="J153" s="161">
        <f>BK153</f>
        <v>975.20000000000005</v>
      </c>
      <c r="K153" s="12"/>
      <c r="L153" s="150"/>
      <c r="M153" s="154"/>
      <c r="N153" s="155"/>
      <c r="O153" s="155"/>
      <c r="P153" s="156">
        <f>SUM(P154:P155)</f>
        <v>1.2116400000000001</v>
      </c>
      <c r="Q153" s="155"/>
      <c r="R153" s="156">
        <f>SUM(R154:R155)</f>
        <v>0</v>
      </c>
      <c r="S153" s="155"/>
      <c r="T153" s="157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1" t="s">
        <v>19</v>
      </c>
      <c r="AT153" s="158" t="s">
        <v>75</v>
      </c>
      <c r="AU153" s="158" t="s">
        <v>19</v>
      </c>
      <c r="AY153" s="151" t="s">
        <v>124</v>
      </c>
      <c r="BK153" s="159">
        <f>SUM(BK154:BK155)</f>
        <v>975.20000000000005</v>
      </c>
    </row>
    <row r="154" s="2" customFormat="1" ht="16.5" customHeight="1">
      <c r="A154" s="29"/>
      <c r="B154" s="162"/>
      <c r="C154" s="163" t="s">
        <v>189</v>
      </c>
      <c r="D154" s="163" t="s">
        <v>126</v>
      </c>
      <c r="E154" s="164" t="s">
        <v>190</v>
      </c>
      <c r="F154" s="165" t="s">
        <v>191</v>
      </c>
      <c r="G154" s="166" t="s">
        <v>129</v>
      </c>
      <c r="H154" s="167">
        <v>0.92000000000000004</v>
      </c>
      <c r="I154" s="168">
        <v>1060</v>
      </c>
      <c r="J154" s="168">
        <f>ROUND(I154*H154,2)</f>
        <v>975.20000000000005</v>
      </c>
      <c r="K154" s="169"/>
      <c r="L154" s="30"/>
      <c r="M154" s="170" t="s">
        <v>1</v>
      </c>
      <c r="N154" s="171" t="s">
        <v>41</v>
      </c>
      <c r="O154" s="172">
        <v>1.317</v>
      </c>
      <c r="P154" s="172">
        <f>O154*H154</f>
        <v>1.2116400000000001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4" t="s">
        <v>130</v>
      </c>
      <c r="AT154" s="174" t="s">
        <v>126</v>
      </c>
      <c r="AU154" s="174" t="s">
        <v>85</v>
      </c>
      <c r="AY154" s="16" t="s">
        <v>124</v>
      </c>
      <c r="BE154" s="175">
        <f>IF(N154="základní",J154,0)</f>
        <v>975.20000000000005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6" t="s">
        <v>19</v>
      </c>
      <c r="BK154" s="175">
        <f>ROUND(I154*H154,2)</f>
        <v>975.20000000000005</v>
      </c>
      <c r="BL154" s="16" t="s">
        <v>130</v>
      </c>
      <c r="BM154" s="174" t="s">
        <v>192</v>
      </c>
    </row>
    <row r="155" s="13" customFormat="1">
      <c r="A155" s="13"/>
      <c r="B155" s="176"/>
      <c r="C155" s="13"/>
      <c r="D155" s="177" t="s">
        <v>132</v>
      </c>
      <c r="E155" s="178" t="s">
        <v>1</v>
      </c>
      <c r="F155" s="179" t="s">
        <v>193</v>
      </c>
      <c r="G155" s="13"/>
      <c r="H155" s="180">
        <v>0.92000000000000004</v>
      </c>
      <c r="I155" s="13"/>
      <c r="J155" s="13"/>
      <c r="K155" s="13"/>
      <c r="L155" s="176"/>
      <c r="M155" s="181"/>
      <c r="N155" s="182"/>
      <c r="O155" s="182"/>
      <c r="P155" s="182"/>
      <c r="Q155" s="182"/>
      <c r="R155" s="182"/>
      <c r="S155" s="182"/>
      <c r="T155" s="18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8" t="s">
        <v>132</v>
      </c>
      <c r="AU155" s="178" t="s">
        <v>85</v>
      </c>
      <c r="AV155" s="13" t="s">
        <v>85</v>
      </c>
      <c r="AW155" s="13" t="s">
        <v>33</v>
      </c>
      <c r="AX155" s="13" t="s">
        <v>19</v>
      </c>
      <c r="AY155" s="178" t="s">
        <v>124</v>
      </c>
    </row>
    <row r="156" s="12" customFormat="1" ht="25.92" customHeight="1">
      <c r="A156" s="12"/>
      <c r="B156" s="150"/>
      <c r="C156" s="12"/>
      <c r="D156" s="151" t="s">
        <v>75</v>
      </c>
      <c r="E156" s="152" t="s">
        <v>194</v>
      </c>
      <c r="F156" s="152" t="s">
        <v>195</v>
      </c>
      <c r="G156" s="12"/>
      <c r="H156" s="12"/>
      <c r="I156" s="12"/>
      <c r="J156" s="153">
        <f>BK156</f>
        <v>412445.5</v>
      </c>
      <c r="K156" s="12"/>
      <c r="L156" s="150"/>
      <c r="M156" s="154"/>
      <c r="N156" s="155"/>
      <c r="O156" s="155"/>
      <c r="P156" s="156">
        <f>P157+SUM(P158:P167)+P182+P193+P207+P210+P229+P241+P272</f>
        <v>224.5898</v>
      </c>
      <c r="Q156" s="155"/>
      <c r="R156" s="156">
        <f>R157+SUM(R158:R167)+R182+R193+R207+R210+R229+R241+R272</f>
        <v>0.73881399999999997</v>
      </c>
      <c r="S156" s="155"/>
      <c r="T156" s="157">
        <f>T157+SUM(T158:T167)+T182+T193+T207+T210+T229+T241+T272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1" t="s">
        <v>85</v>
      </c>
      <c r="AT156" s="158" t="s">
        <v>75</v>
      </c>
      <c r="AU156" s="158" t="s">
        <v>76</v>
      </c>
      <c r="AY156" s="151" t="s">
        <v>124</v>
      </c>
      <c r="BK156" s="159">
        <f>BK157+SUM(BK158:BK167)+BK182+BK193+BK207+BK210+BK229+BK241+BK272</f>
        <v>412445.5</v>
      </c>
    </row>
    <row r="157" s="2" customFormat="1" ht="21.75" customHeight="1">
      <c r="A157" s="29"/>
      <c r="B157" s="162"/>
      <c r="C157" s="163" t="s">
        <v>8</v>
      </c>
      <c r="D157" s="163" t="s">
        <v>126</v>
      </c>
      <c r="E157" s="164" t="s">
        <v>196</v>
      </c>
      <c r="F157" s="165" t="s">
        <v>197</v>
      </c>
      <c r="G157" s="166" t="s">
        <v>176</v>
      </c>
      <c r="H157" s="167">
        <v>25</v>
      </c>
      <c r="I157" s="168">
        <v>231</v>
      </c>
      <c r="J157" s="168">
        <f>ROUND(I157*H157,2)</f>
        <v>5775</v>
      </c>
      <c r="K157" s="169"/>
      <c r="L157" s="30"/>
      <c r="M157" s="170" t="s">
        <v>1</v>
      </c>
      <c r="N157" s="171" t="s">
        <v>41</v>
      </c>
      <c r="O157" s="172">
        <v>0.46999999999999997</v>
      </c>
      <c r="P157" s="172">
        <f>O157*H157</f>
        <v>11.75</v>
      </c>
      <c r="Q157" s="172">
        <v>0.00050000000000000001</v>
      </c>
      <c r="R157" s="172">
        <f>Q157*H157</f>
        <v>0.012500000000000001</v>
      </c>
      <c r="S157" s="172">
        <v>0</v>
      </c>
      <c r="T157" s="17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4" t="s">
        <v>198</v>
      </c>
      <c r="AT157" s="174" t="s">
        <v>126</v>
      </c>
      <c r="AU157" s="174" t="s">
        <v>19</v>
      </c>
      <c r="AY157" s="16" t="s">
        <v>124</v>
      </c>
      <c r="BE157" s="175">
        <f>IF(N157="základní",J157,0)</f>
        <v>5775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6" t="s">
        <v>19</v>
      </c>
      <c r="BK157" s="175">
        <f>ROUND(I157*H157,2)</f>
        <v>5775</v>
      </c>
      <c r="BL157" s="16" t="s">
        <v>198</v>
      </c>
      <c r="BM157" s="174" t="s">
        <v>199</v>
      </c>
    </row>
    <row r="158" s="2" customFormat="1" ht="21.75" customHeight="1">
      <c r="A158" s="29"/>
      <c r="B158" s="162"/>
      <c r="C158" s="163" t="s">
        <v>198</v>
      </c>
      <c r="D158" s="163" t="s">
        <v>126</v>
      </c>
      <c r="E158" s="164" t="s">
        <v>200</v>
      </c>
      <c r="F158" s="165" t="s">
        <v>201</v>
      </c>
      <c r="G158" s="166" t="s">
        <v>176</v>
      </c>
      <c r="H158" s="167">
        <v>16</v>
      </c>
      <c r="I158" s="168">
        <v>356</v>
      </c>
      <c r="J158" s="168">
        <f>ROUND(I158*H158,2)</f>
        <v>5696</v>
      </c>
      <c r="K158" s="169"/>
      <c r="L158" s="30"/>
      <c r="M158" s="170" t="s">
        <v>1</v>
      </c>
      <c r="N158" s="171" t="s">
        <v>41</v>
      </c>
      <c r="O158" s="172">
        <v>0.66200000000000003</v>
      </c>
      <c r="P158" s="172">
        <f>O158*H158</f>
        <v>10.592000000000001</v>
      </c>
      <c r="Q158" s="172">
        <v>0.001</v>
      </c>
      <c r="R158" s="172">
        <f>Q158*H158</f>
        <v>0.016</v>
      </c>
      <c r="S158" s="172">
        <v>0</v>
      </c>
      <c r="T158" s="17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4" t="s">
        <v>198</v>
      </c>
      <c r="AT158" s="174" t="s">
        <v>126</v>
      </c>
      <c r="AU158" s="174" t="s">
        <v>19</v>
      </c>
      <c r="AY158" s="16" t="s">
        <v>124</v>
      </c>
      <c r="BE158" s="175">
        <f>IF(N158="základní",J158,0)</f>
        <v>5696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6" t="s">
        <v>19</v>
      </c>
      <c r="BK158" s="175">
        <f>ROUND(I158*H158,2)</f>
        <v>5696</v>
      </c>
      <c r="BL158" s="16" t="s">
        <v>198</v>
      </c>
      <c r="BM158" s="174" t="s">
        <v>202</v>
      </c>
    </row>
    <row r="159" s="2" customFormat="1" ht="21.75" customHeight="1">
      <c r="A159" s="29"/>
      <c r="B159" s="162"/>
      <c r="C159" s="163" t="s">
        <v>203</v>
      </c>
      <c r="D159" s="163" t="s">
        <v>126</v>
      </c>
      <c r="E159" s="164" t="s">
        <v>204</v>
      </c>
      <c r="F159" s="165" t="s">
        <v>205</v>
      </c>
      <c r="G159" s="166" t="s">
        <v>206</v>
      </c>
      <c r="H159" s="167">
        <v>6</v>
      </c>
      <c r="I159" s="168">
        <v>150</v>
      </c>
      <c r="J159" s="168">
        <f>ROUND(I159*H159,2)</f>
        <v>900</v>
      </c>
      <c r="K159" s="169"/>
      <c r="L159" s="30"/>
      <c r="M159" s="170" t="s">
        <v>1</v>
      </c>
      <c r="N159" s="171" t="s">
        <v>41</v>
      </c>
      <c r="O159" s="172">
        <v>0.66200000000000003</v>
      </c>
      <c r="P159" s="172">
        <f>O159*H159</f>
        <v>3.9720000000000004</v>
      </c>
      <c r="Q159" s="172">
        <v>0.001</v>
      </c>
      <c r="R159" s="172">
        <f>Q159*H159</f>
        <v>0.0060000000000000001</v>
      </c>
      <c r="S159" s="172">
        <v>0</v>
      </c>
      <c r="T159" s="17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4" t="s">
        <v>198</v>
      </c>
      <c r="AT159" s="174" t="s">
        <v>126</v>
      </c>
      <c r="AU159" s="174" t="s">
        <v>19</v>
      </c>
      <c r="AY159" s="16" t="s">
        <v>124</v>
      </c>
      <c r="BE159" s="175">
        <f>IF(N159="základní",J159,0)</f>
        <v>900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6" t="s">
        <v>19</v>
      </c>
      <c r="BK159" s="175">
        <f>ROUND(I159*H159,2)</f>
        <v>900</v>
      </c>
      <c r="BL159" s="16" t="s">
        <v>198</v>
      </c>
      <c r="BM159" s="174" t="s">
        <v>207</v>
      </c>
    </row>
    <row r="160" s="2" customFormat="1" ht="21.75" customHeight="1">
      <c r="A160" s="29"/>
      <c r="B160" s="162"/>
      <c r="C160" s="163" t="s">
        <v>208</v>
      </c>
      <c r="D160" s="163" t="s">
        <v>126</v>
      </c>
      <c r="E160" s="164" t="s">
        <v>209</v>
      </c>
      <c r="F160" s="165" t="s">
        <v>210</v>
      </c>
      <c r="G160" s="166" t="s">
        <v>206</v>
      </c>
      <c r="H160" s="167">
        <v>1</v>
      </c>
      <c r="I160" s="168">
        <v>1680</v>
      </c>
      <c r="J160" s="168">
        <f>ROUND(I160*H160,2)</f>
        <v>1680</v>
      </c>
      <c r="K160" s="169"/>
      <c r="L160" s="30"/>
      <c r="M160" s="170" t="s">
        <v>1</v>
      </c>
      <c r="N160" s="171" t="s">
        <v>41</v>
      </c>
      <c r="O160" s="172">
        <v>1.78</v>
      </c>
      <c r="P160" s="172">
        <f>O160*H160</f>
        <v>1.78</v>
      </c>
      <c r="Q160" s="172">
        <v>0.0033800000000000002</v>
      </c>
      <c r="R160" s="172">
        <f>Q160*H160</f>
        <v>0.0033800000000000002</v>
      </c>
      <c r="S160" s="172">
        <v>0</v>
      </c>
      <c r="T160" s="173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4" t="s">
        <v>198</v>
      </c>
      <c r="AT160" s="174" t="s">
        <v>126</v>
      </c>
      <c r="AU160" s="174" t="s">
        <v>19</v>
      </c>
      <c r="AY160" s="16" t="s">
        <v>124</v>
      </c>
      <c r="BE160" s="175">
        <f>IF(N160="základní",J160,0)</f>
        <v>1680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6" t="s">
        <v>19</v>
      </c>
      <c r="BK160" s="175">
        <f>ROUND(I160*H160,2)</f>
        <v>1680</v>
      </c>
      <c r="BL160" s="16" t="s">
        <v>198</v>
      </c>
      <c r="BM160" s="174" t="s">
        <v>211</v>
      </c>
    </row>
    <row r="161" s="2" customFormat="1" ht="16.5" customHeight="1">
      <c r="A161" s="29"/>
      <c r="B161" s="162"/>
      <c r="C161" s="163" t="s">
        <v>212</v>
      </c>
      <c r="D161" s="163" t="s">
        <v>126</v>
      </c>
      <c r="E161" s="164" t="s">
        <v>213</v>
      </c>
      <c r="F161" s="165" t="s">
        <v>214</v>
      </c>
      <c r="G161" s="166" t="s">
        <v>206</v>
      </c>
      <c r="H161" s="167">
        <v>1</v>
      </c>
      <c r="I161" s="168">
        <v>423</v>
      </c>
      <c r="J161" s="168">
        <f>ROUND(I161*H161,2)</f>
        <v>423</v>
      </c>
      <c r="K161" s="169"/>
      <c r="L161" s="30"/>
      <c r="M161" s="170" t="s">
        <v>1</v>
      </c>
      <c r="N161" s="171" t="s">
        <v>41</v>
      </c>
      <c r="O161" s="172">
        <v>0.83799999999999997</v>
      </c>
      <c r="P161" s="172">
        <f>O161*H161</f>
        <v>0.83799999999999997</v>
      </c>
      <c r="Q161" s="172">
        <v>0.00022000000000000001</v>
      </c>
      <c r="R161" s="172">
        <f>Q161*H161</f>
        <v>0.00022000000000000001</v>
      </c>
      <c r="S161" s="172">
        <v>0</v>
      </c>
      <c r="T161" s="17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4" t="s">
        <v>198</v>
      </c>
      <c r="AT161" s="174" t="s">
        <v>126</v>
      </c>
      <c r="AU161" s="174" t="s">
        <v>19</v>
      </c>
      <c r="AY161" s="16" t="s">
        <v>124</v>
      </c>
      <c r="BE161" s="175">
        <f>IF(N161="základní",J161,0)</f>
        <v>423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6" t="s">
        <v>19</v>
      </c>
      <c r="BK161" s="175">
        <f>ROUND(I161*H161,2)</f>
        <v>423</v>
      </c>
      <c r="BL161" s="16" t="s">
        <v>198</v>
      </c>
      <c r="BM161" s="174" t="s">
        <v>215</v>
      </c>
    </row>
    <row r="162" s="2" customFormat="1" ht="21.75" customHeight="1">
      <c r="A162" s="29"/>
      <c r="B162" s="162"/>
      <c r="C162" s="163" t="s">
        <v>216</v>
      </c>
      <c r="D162" s="163" t="s">
        <v>126</v>
      </c>
      <c r="E162" s="164" t="s">
        <v>217</v>
      </c>
      <c r="F162" s="165" t="s">
        <v>218</v>
      </c>
      <c r="G162" s="166" t="s">
        <v>176</v>
      </c>
      <c r="H162" s="167">
        <v>25</v>
      </c>
      <c r="I162" s="168">
        <v>435</v>
      </c>
      <c r="J162" s="168">
        <f>ROUND(I162*H162,2)</f>
        <v>10875</v>
      </c>
      <c r="K162" s="169"/>
      <c r="L162" s="30"/>
      <c r="M162" s="170" t="s">
        <v>1</v>
      </c>
      <c r="N162" s="171" t="s">
        <v>41</v>
      </c>
      <c r="O162" s="172">
        <v>0.39800000000000002</v>
      </c>
      <c r="P162" s="172">
        <f>O162*H162</f>
        <v>9.9500000000000011</v>
      </c>
      <c r="Q162" s="172">
        <v>0.00038999999999999999</v>
      </c>
      <c r="R162" s="172">
        <f>Q162*H162</f>
        <v>0.00975</v>
      </c>
      <c r="S162" s="172">
        <v>0</v>
      </c>
      <c r="T162" s="17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4" t="s">
        <v>198</v>
      </c>
      <c r="AT162" s="174" t="s">
        <v>126</v>
      </c>
      <c r="AU162" s="174" t="s">
        <v>19</v>
      </c>
      <c r="AY162" s="16" t="s">
        <v>124</v>
      </c>
      <c r="BE162" s="175">
        <f>IF(N162="základní",J162,0)</f>
        <v>10875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6" t="s">
        <v>19</v>
      </c>
      <c r="BK162" s="175">
        <f>ROUND(I162*H162,2)</f>
        <v>10875</v>
      </c>
      <c r="BL162" s="16" t="s">
        <v>198</v>
      </c>
      <c r="BM162" s="174" t="s">
        <v>219</v>
      </c>
    </row>
    <row r="163" s="2" customFormat="1" ht="33" customHeight="1">
      <c r="A163" s="29"/>
      <c r="B163" s="162"/>
      <c r="C163" s="163" t="s">
        <v>7</v>
      </c>
      <c r="D163" s="163" t="s">
        <v>126</v>
      </c>
      <c r="E163" s="164" t="s">
        <v>220</v>
      </c>
      <c r="F163" s="165" t="s">
        <v>221</v>
      </c>
      <c r="G163" s="166" t="s">
        <v>176</v>
      </c>
      <c r="H163" s="167">
        <v>16</v>
      </c>
      <c r="I163" s="168">
        <v>612</v>
      </c>
      <c r="J163" s="168">
        <f>ROUND(I163*H163,2)</f>
        <v>9792</v>
      </c>
      <c r="K163" s="169"/>
      <c r="L163" s="30"/>
      <c r="M163" s="170" t="s">
        <v>1</v>
      </c>
      <c r="N163" s="171" t="s">
        <v>41</v>
      </c>
      <c r="O163" s="172">
        <v>0.47899999999999998</v>
      </c>
      <c r="P163" s="172">
        <f>O163*H163</f>
        <v>7.6639999999999997</v>
      </c>
      <c r="Q163" s="172">
        <v>0.00087000000000000001</v>
      </c>
      <c r="R163" s="172">
        <f>Q163*H163</f>
        <v>0.01392</v>
      </c>
      <c r="S163" s="172">
        <v>0</v>
      </c>
      <c r="T163" s="173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4" t="s">
        <v>198</v>
      </c>
      <c r="AT163" s="174" t="s">
        <v>126</v>
      </c>
      <c r="AU163" s="174" t="s">
        <v>19</v>
      </c>
      <c r="AY163" s="16" t="s">
        <v>124</v>
      </c>
      <c r="BE163" s="175">
        <f>IF(N163="základní",J163,0)</f>
        <v>9792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6" t="s">
        <v>19</v>
      </c>
      <c r="BK163" s="175">
        <f>ROUND(I163*H163,2)</f>
        <v>9792</v>
      </c>
      <c r="BL163" s="16" t="s">
        <v>198</v>
      </c>
      <c r="BM163" s="174" t="s">
        <v>222</v>
      </c>
    </row>
    <row r="164" s="2" customFormat="1" ht="16.5" customHeight="1">
      <c r="A164" s="29"/>
      <c r="B164" s="162"/>
      <c r="C164" s="184" t="s">
        <v>223</v>
      </c>
      <c r="D164" s="184" t="s">
        <v>173</v>
      </c>
      <c r="E164" s="185" t="s">
        <v>224</v>
      </c>
      <c r="F164" s="186" t="s">
        <v>225</v>
      </c>
      <c r="G164" s="187" t="s">
        <v>206</v>
      </c>
      <c r="H164" s="188">
        <v>4</v>
      </c>
      <c r="I164" s="189">
        <v>260</v>
      </c>
      <c r="J164" s="189">
        <f>ROUND(I164*H164,2)</f>
        <v>1040</v>
      </c>
      <c r="K164" s="190"/>
      <c r="L164" s="191"/>
      <c r="M164" s="192" t="s">
        <v>1</v>
      </c>
      <c r="N164" s="193" t="s">
        <v>41</v>
      </c>
      <c r="O164" s="172">
        <v>0</v>
      </c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4" t="s">
        <v>226</v>
      </c>
      <c r="AT164" s="174" t="s">
        <v>173</v>
      </c>
      <c r="AU164" s="174" t="s">
        <v>19</v>
      </c>
      <c r="AY164" s="16" t="s">
        <v>124</v>
      </c>
      <c r="BE164" s="175">
        <f>IF(N164="základní",J164,0)</f>
        <v>1040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6" t="s">
        <v>19</v>
      </c>
      <c r="BK164" s="175">
        <f>ROUND(I164*H164,2)</f>
        <v>1040</v>
      </c>
      <c r="BL164" s="16" t="s">
        <v>198</v>
      </c>
      <c r="BM164" s="174" t="s">
        <v>227</v>
      </c>
    </row>
    <row r="165" s="2" customFormat="1" ht="16.5" customHeight="1">
      <c r="A165" s="29"/>
      <c r="B165" s="162"/>
      <c r="C165" s="184" t="s">
        <v>228</v>
      </c>
      <c r="D165" s="184" t="s">
        <v>173</v>
      </c>
      <c r="E165" s="185" t="s">
        <v>229</v>
      </c>
      <c r="F165" s="186" t="s">
        <v>230</v>
      </c>
      <c r="G165" s="187" t="s">
        <v>206</v>
      </c>
      <c r="H165" s="188">
        <v>1</v>
      </c>
      <c r="I165" s="189">
        <v>295</v>
      </c>
      <c r="J165" s="189">
        <f>ROUND(I165*H165,2)</f>
        <v>295</v>
      </c>
      <c r="K165" s="190"/>
      <c r="L165" s="191"/>
      <c r="M165" s="192" t="s">
        <v>1</v>
      </c>
      <c r="N165" s="193" t="s">
        <v>41</v>
      </c>
      <c r="O165" s="172">
        <v>0</v>
      </c>
      <c r="P165" s="172">
        <f>O165*H165</f>
        <v>0</v>
      </c>
      <c r="Q165" s="172">
        <v>0.0014400000000000001</v>
      </c>
      <c r="R165" s="172">
        <f>Q165*H165</f>
        <v>0.0014400000000000001</v>
      </c>
      <c r="S165" s="172">
        <v>0</v>
      </c>
      <c r="T165" s="173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4" t="s">
        <v>226</v>
      </c>
      <c r="AT165" s="174" t="s">
        <v>173</v>
      </c>
      <c r="AU165" s="174" t="s">
        <v>19</v>
      </c>
      <c r="AY165" s="16" t="s">
        <v>124</v>
      </c>
      <c r="BE165" s="175">
        <f>IF(N165="základní",J165,0)</f>
        <v>295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6" t="s">
        <v>19</v>
      </c>
      <c r="BK165" s="175">
        <f>ROUND(I165*H165,2)</f>
        <v>295</v>
      </c>
      <c r="BL165" s="16" t="s">
        <v>198</v>
      </c>
      <c r="BM165" s="174" t="s">
        <v>231</v>
      </c>
    </row>
    <row r="166" s="2" customFormat="1" ht="21.75" customHeight="1">
      <c r="A166" s="29"/>
      <c r="B166" s="162"/>
      <c r="C166" s="184" t="s">
        <v>232</v>
      </c>
      <c r="D166" s="184" t="s">
        <v>173</v>
      </c>
      <c r="E166" s="185" t="s">
        <v>233</v>
      </c>
      <c r="F166" s="186" t="s">
        <v>234</v>
      </c>
      <c r="G166" s="187" t="s">
        <v>206</v>
      </c>
      <c r="H166" s="188">
        <v>1</v>
      </c>
      <c r="I166" s="189">
        <v>290</v>
      </c>
      <c r="J166" s="189">
        <f>ROUND(I166*H166,2)</f>
        <v>290</v>
      </c>
      <c r="K166" s="190"/>
      <c r="L166" s="191"/>
      <c r="M166" s="192" t="s">
        <v>1</v>
      </c>
      <c r="N166" s="193" t="s">
        <v>41</v>
      </c>
      <c r="O166" s="172">
        <v>0</v>
      </c>
      <c r="P166" s="172">
        <f>O166*H166</f>
        <v>0</v>
      </c>
      <c r="Q166" s="172">
        <v>0.0014400000000000001</v>
      </c>
      <c r="R166" s="172">
        <f>Q166*H166</f>
        <v>0.0014400000000000001</v>
      </c>
      <c r="S166" s="172">
        <v>0</v>
      </c>
      <c r="T166" s="17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4" t="s">
        <v>226</v>
      </c>
      <c r="AT166" s="174" t="s">
        <v>173</v>
      </c>
      <c r="AU166" s="174" t="s">
        <v>19</v>
      </c>
      <c r="AY166" s="16" t="s">
        <v>124</v>
      </c>
      <c r="BE166" s="175">
        <f>IF(N166="základní",J166,0)</f>
        <v>290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6" t="s">
        <v>19</v>
      </c>
      <c r="BK166" s="175">
        <f>ROUND(I166*H166,2)</f>
        <v>290</v>
      </c>
      <c r="BL166" s="16" t="s">
        <v>198</v>
      </c>
      <c r="BM166" s="174" t="s">
        <v>235</v>
      </c>
    </row>
    <row r="167" s="12" customFormat="1" ht="22.8" customHeight="1">
      <c r="A167" s="12"/>
      <c r="B167" s="150"/>
      <c r="C167" s="12"/>
      <c r="D167" s="151" t="s">
        <v>75</v>
      </c>
      <c r="E167" s="160" t="s">
        <v>236</v>
      </c>
      <c r="F167" s="160" t="s">
        <v>237</v>
      </c>
      <c r="G167" s="12"/>
      <c r="H167" s="12"/>
      <c r="I167" s="12"/>
      <c r="J167" s="161">
        <f>BK167</f>
        <v>21151.140000000003</v>
      </c>
      <c r="K167" s="12"/>
      <c r="L167" s="150"/>
      <c r="M167" s="154"/>
      <c r="N167" s="155"/>
      <c r="O167" s="155"/>
      <c r="P167" s="156">
        <f>SUM(P168:P181)</f>
        <v>29.764800000000001</v>
      </c>
      <c r="Q167" s="155"/>
      <c r="R167" s="156">
        <f>SUM(R168:R181)</f>
        <v>0.030876000000000001</v>
      </c>
      <c r="S167" s="155"/>
      <c r="T167" s="157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1" t="s">
        <v>85</v>
      </c>
      <c r="AT167" s="158" t="s">
        <v>75</v>
      </c>
      <c r="AU167" s="158" t="s">
        <v>19</v>
      </c>
      <c r="AY167" s="151" t="s">
        <v>124</v>
      </c>
      <c r="BK167" s="159">
        <f>SUM(BK168:BK181)</f>
        <v>21151.140000000003</v>
      </c>
    </row>
    <row r="168" s="2" customFormat="1" ht="21.75" customHeight="1">
      <c r="A168" s="29"/>
      <c r="B168" s="162"/>
      <c r="C168" s="163" t="s">
        <v>238</v>
      </c>
      <c r="D168" s="163" t="s">
        <v>126</v>
      </c>
      <c r="E168" s="164" t="s">
        <v>239</v>
      </c>
      <c r="F168" s="165" t="s">
        <v>240</v>
      </c>
      <c r="G168" s="166" t="s">
        <v>176</v>
      </c>
      <c r="H168" s="167">
        <v>280.80000000000001</v>
      </c>
      <c r="I168" s="168">
        <v>57.200000000000003</v>
      </c>
      <c r="J168" s="168">
        <f>ROUND(I168*H168,2)</f>
        <v>16061.76</v>
      </c>
      <c r="K168" s="169"/>
      <c r="L168" s="30"/>
      <c r="M168" s="170" t="s">
        <v>1</v>
      </c>
      <c r="N168" s="171" t="s">
        <v>41</v>
      </c>
      <c r="O168" s="172">
        <v>0.106</v>
      </c>
      <c r="P168" s="172">
        <f>O168*H168</f>
        <v>29.764800000000001</v>
      </c>
      <c r="Q168" s="172">
        <v>6.0000000000000002E-05</v>
      </c>
      <c r="R168" s="172">
        <f>Q168*H168</f>
        <v>0.016848000000000002</v>
      </c>
      <c r="S168" s="172">
        <v>0</v>
      </c>
      <c r="T168" s="17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4" t="s">
        <v>198</v>
      </c>
      <c r="AT168" s="174" t="s">
        <v>126</v>
      </c>
      <c r="AU168" s="174" t="s">
        <v>85</v>
      </c>
      <c r="AY168" s="16" t="s">
        <v>124</v>
      </c>
      <c r="BE168" s="175">
        <f>IF(N168="základní",J168,0)</f>
        <v>16061.76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6" t="s">
        <v>19</v>
      </c>
      <c r="BK168" s="175">
        <f>ROUND(I168*H168,2)</f>
        <v>16061.76</v>
      </c>
      <c r="BL168" s="16" t="s">
        <v>198</v>
      </c>
      <c r="BM168" s="174" t="s">
        <v>241</v>
      </c>
    </row>
    <row r="169" s="13" customFormat="1">
      <c r="A169" s="13"/>
      <c r="B169" s="176"/>
      <c r="C169" s="13"/>
      <c r="D169" s="177" t="s">
        <v>132</v>
      </c>
      <c r="E169" s="178" t="s">
        <v>1</v>
      </c>
      <c r="F169" s="179" t="s">
        <v>242</v>
      </c>
      <c r="G169" s="13"/>
      <c r="H169" s="180">
        <v>280.80000000000001</v>
      </c>
      <c r="I169" s="13"/>
      <c r="J169" s="13"/>
      <c r="K169" s="13"/>
      <c r="L169" s="176"/>
      <c r="M169" s="181"/>
      <c r="N169" s="182"/>
      <c r="O169" s="182"/>
      <c r="P169" s="182"/>
      <c r="Q169" s="182"/>
      <c r="R169" s="182"/>
      <c r="S169" s="182"/>
      <c r="T169" s="18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78" t="s">
        <v>132</v>
      </c>
      <c r="AU169" s="178" t="s">
        <v>85</v>
      </c>
      <c r="AV169" s="13" t="s">
        <v>85</v>
      </c>
      <c r="AW169" s="13" t="s">
        <v>33</v>
      </c>
      <c r="AX169" s="13" t="s">
        <v>19</v>
      </c>
      <c r="AY169" s="178" t="s">
        <v>124</v>
      </c>
    </row>
    <row r="170" s="2" customFormat="1" ht="21.75" customHeight="1">
      <c r="A170" s="29"/>
      <c r="B170" s="162"/>
      <c r="C170" s="184" t="s">
        <v>243</v>
      </c>
      <c r="D170" s="184" t="s">
        <v>173</v>
      </c>
      <c r="E170" s="185" t="s">
        <v>244</v>
      </c>
      <c r="F170" s="186" t="s">
        <v>245</v>
      </c>
      <c r="G170" s="187" t="s">
        <v>176</v>
      </c>
      <c r="H170" s="188">
        <v>148.19999999999999</v>
      </c>
      <c r="I170" s="189">
        <v>11.5</v>
      </c>
      <c r="J170" s="189">
        <f>ROUND(I170*H170,2)</f>
        <v>1704.3</v>
      </c>
      <c r="K170" s="190"/>
      <c r="L170" s="191"/>
      <c r="M170" s="192" t="s">
        <v>1</v>
      </c>
      <c r="N170" s="193" t="s">
        <v>41</v>
      </c>
      <c r="O170" s="172">
        <v>0</v>
      </c>
      <c r="P170" s="172">
        <f>O170*H170</f>
        <v>0</v>
      </c>
      <c r="Q170" s="172">
        <v>2.0000000000000002E-05</v>
      </c>
      <c r="R170" s="172">
        <f>Q170*H170</f>
        <v>0.0029640000000000001</v>
      </c>
      <c r="S170" s="172">
        <v>0</v>
      </c>
      <c r="T170" s="173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4" t="s">
        <v>226</v>
      </c>
      <c r="AT170" s="174" t="s">
        <v>173</v>
      </c>
      <c r="AU170" s="174" t="s">
        <v>85</v>
      </c>
      <c r="AY170" s="16" t="s">
        <v>124</v>
      </c>
      <c r="BE170" s="175">
        <f>IF(N170="základní",J170,0)</f>
        <v>1704.3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6" t="s">
        <v>19</v>
      </c>
      <c r="BK170" s="175">
        <f>ROUND(I170*H170,2)</f>
        <v>1704.3</v>
      </c>
      <c r="BL170" s="16" t="s">
        <v>198</v>
      </c>
      <c r="BM170" s="174" t="s">
        <v>246</v>
      </c>
    </row>
    <row r="171" s="13" customFormat="1">
      <c r="A171" s="13"/>
      <c r="B171" s="176"/>
      <c r="C171" s="13"/>
      <c r="D171" s="177" t="s">
        <v>132</v>
      </c>
      <c r="E171" s="13"/>
      <c r="F171" s="179" t="s">
        <v>247</v>
      </c>
      <c r="G171" s="13"/>
      <c r="H171" s="180">
        <v>148.19999999999999</v>
      </c>
      <c r="I171" s="13"/>
      <c r="J171" s="13"/>
      <c r="K171" s="13"/>
      <c r="L171" s="176"/>
      <c r="M171" s="181"/>
      <c r="N171" s="182"/>
      <c r="O171" s="182"/>
      <c r="P171" s="182"/>
      <c r="Q171" s="182"/>
      <c r="R171" s="182"/>
      <c r="S171" s="182"/>
      <c r="T171" s="18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78" t="s">
        <v>132</v>
      </c>
      <c r="AU171" s="178" t="s">
        <v>85</v>
      </c>
      <c r="AV171" s="13" t="s">
        <v>85</v>
      </c>
      <c r="AW171" s="13" t="s">
        <v>3</v>
      </c>
      <c r="AX171" s="13" t="s">
        <v>19</v>
      </c>
      <c r="AY171" s="178" t="s">
        <v>124</v>
      </c>
    </row>
    <row r="172" s="2" customFormat="1" ht="21.75" customHeight="1">
      <c r="A172" s="29"/>
      <c r="B172" s="162"/>
      <c r="C172" s="184" t="s">
        <v>248</v>
      </c>
      <c r="D172" s="184" t="s">
        <v>173</v>
      </c>
      <c r="E172" s="185" t="s">
        <v>249</v>
      </c>
      <c r="F172" s="186" t="s">
        <v>250</v>
      </c>
      <c r="G172" s="187" t="s">
        <v>176</v>
      </c>
      <c r="H172" s="188">
        <v>31.199999999999999</v>
      </c>
      <c r="I172" s="189">
        <v>18.300000000000001</v>
      </c>
      <c r="J172" s="189">
        <f>ROUND(I172*H172,2)</f>
        <v>570.96000000000004</v>
      </c>
      <c r="K172" s="190"/>
      <c r="L172" s="191"/>
      <c r="M172" s="192" t="s">
        <v>1</v>
      </c>
      <c r="N172" s="193" t="s">
        <v>41</v>
      </c>
      <c r="O172" s="172">
        <v>0</v>
      </c>
      <c r="P172" s="172">
        <f>O172*H172</f>
        <v>0</v>
      </c>
      <c r="Q172" s="172">
        <v>4.0000000000000003E-05</v>
      </c>
      <c r="R172" s="172">
        <f>Q172*H172</f>
        <v>0.001248</v>
      </c>
      <c r="S172" s="172">
        <v>0</v>
      </c>
      <c r="T172" s="173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4" t="s">
        <v>226</v>
      </c>
      <c r="AT172" s="174" t="s">
        <v>173</v>
      </c>
      <c r="AU172" s="174" t="s">
        <v>85</v>
      </c>
      <c r="AY172" s="16" t="s">
        <v>124</v>
      </c>
      <c r="BE172" s="175">
        <f>IF(N172="základní",J172,0)</f>
        <v>570.96000000000004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6" t="s">
        <v>19</v>
      </c>
      <c r="BK172" s="175">
        <f>ROUND(I172*H172,2)</f>
        <v>570.96000000000004</v>
      </c>
      <c r="BL172" s="16" t="s">
        <v>198</v>
      </c>
      <c r="BM172" s="174" t="s">
        <v>251</v>
      </c>
    </row>
    <row r="173" s="13" customFormat="1">
      <c r="A173" s="13"/>
      <c r="B173" s="176"/>
      <c r="C173" s="13"/>
      <c r="D173" s="177" t="s">
        <v>132</v>
      </c>
      <c r="E173" s="13"/>
      <c r="F173" s="179" t="s">
        <v>252</v>
      </c>
      <c r="G173" s="13"/>
      <c r="H173" s="180">
        <v>31.199999999999999</v>
      </c>
      <c r="I173" s="13"/>
      <c r="J173" s="13"/>
      <c r="K173" s="13"/>
      <c r="L173" s="176"/>
      <c r="M173" s="181"/>
      <c r="N173" s="182"/>
      <c r="O173" s="182"/>
      <c r="P173" s="182"/>
      <c r="Q173" s="182"/>
      <c r="R173" s="182"/>
      <c r="S173" s="182"/>
      <c r="T173" s="18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78" t="s">
        <v>132</v>
      </c>
      <c r="AU173" s="178" t="s">
        <v>85</v>
      </c>
      <c r="AV173" s="13" t="s">
        <v>85</v>
      </c>
      <c r="AW173" s="13" t="s">
        <v>3</v>
      </c>
      <c r="AX173" s="13" t="s">
        <v>19</v>
      </c>
      <c r="AY173" s="178" t="s">
        <v>124</v>
      </c>
    </row>
    <row r="174" s="2" customFormat="1" ht="21.75" customHeight="1">
      <c r="A174" s="29"/>
      <c r="B174" s="162"/>
      <c r="C174" s="184" t="s">
        <v>253</v>
      </c>
      <c r="D174" s="184" t="s">
        <v>173</v>
      </c>
      <c r="E174" s="185" t="s">
        <v>254</v>
      </c>
      <c r="F174" s="186" t="s">
        <v>255</v>
      </c>
      <c r="G174" s="187" t="s">
        <v>176</v>
      </c>
      <c r="H174" s="188">
        <v>15.6</v>
      </c>
      <c r="I174" s="189">
        <v>33.799999999999997</v>
      </c>
      <c r="J174" s="189">
        <f>ROUND(I174*H174,2)</f>
        <v>527.27999999999997</v>
      </c>
      <c r="K174" s="190"/>
      <c r="L174" s="191"/>
      <c r="M174" s="192" t="s">
        <v>1</v>
      </c>
      <c r="N174" s="193" t="s">
        <v>41</v>
      </c>
      <c r="O174" s="172">
        <v>0</v>
      </c>
      <c r="P174" s="172">
        <f>O174*H174</f>
        <v>0</v>
      </c>
      <c r="Q174" s="172">
        <v>8.0000000000000007E-05</v>
      </c>
      <c r="R174" s="172">
        <f>Q174*H174</f>
        <v>0.001248</v>
      </c>
      <c r="S174" s="172">
        <v>0</v>
      </c>
      <c r="T174" s="173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4" t="s">
        <v>226</v>
      </c>
      <c r="AT174" s="174" t="s">
        <v>173</v>
      </c>
      <c r="AU174" s="174" t="s">
        <v>85</v>
      </c>
      <c r="AY174" s="16" t="s">
        <v>124</v>
      </c>
      <c r="BE174" s="175">
        <f>IF(N174="základní",J174,0)</f>
        <v>527.27999999999997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6" t="s">
        <v>19</v>
      </c>
      <c r="BK174" s="175">
        <f>ROUND(I174*H174,2)</f>
        <v>527.27999999999997</v>
      </c>
      <c r="BL174" s="16" t="s">
        <v>198</v>
      </c>
      <c r="BM174" s="174" t="s">
        <v>256</v>
      </c>
    </row>
    <row r="175" s="13" customFormat="1">
      <c r="A175" s="13"/>
      <c r="B175" s="176"/>
      <c r="C175" s="13"/>
      <c r="D175" s="177" t="s">
        <v>132</v>
      </c>
      <c r="E175" s="13"/>
      <c r="F175" s="179" t="s">
        <v>257</v>
      </c>
      <c r="G175" s="13"/>
      <c r="H175" s="180">
        <v>15.6</v>
      </c>
      <c r="I175" s="13"/>
      <c r="J175" s="13"/>
      <c r="K175" s="13"/>
      <c r="L175" s="176"/>
      <c r="M175" s="181"/>
      <c r="N175" s="182"/>
      <c r="O175" s="182"/>
      <c r="P175" s="182"/>
      <c r="Q175" s="182"/>
      <c r="R175" s="182"/>
      <c r="S175" s="182"/>
      <c r="T175" s="18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8" t="s">
        <v>132</v>
      </c>
      <c r="AU175" s="178" t="s">
        <v>85</v>
      </c>
      <c r="AV175" s="13" t="s">
        <v>85</v>
      </c>
      <c r="AW175" s="13" t="s">
        <v>3</v>
      </c>
      <c r="AX175" s="13" t="s">
        <v>19</v>
      </c>
      <c r="AY175" s="178" t="s">
        <v>124</v>
      </c>
    </row>
    <row r="176" s="2" customFormat="1" ht="21.75" customHeight="1">
      <c r="A176" s="29"/>
      <c r="B176" s="162"/>
      <c r="C176" s="184" t="s">
        <v>258</v>
      </c>
      <c r="D176" s="184" t="s">
        <v>173</v>
      </c>
      <c r="E176" s="185" t="s">
        <v>259</v>
      </c>
      <c r="F176" s="186" t="s">
        <v>260</v>
      </c>
      <c r="G176" s="187" t="s">
        <v>176</v>
      </c>
      <c r="H176" s="188">
        <v>78</v>
      </c>
      <c r="I176" s="189">
        <v>21.199999999999999</v>
      </c>
      <c r="J176" s="189">
        <f>ROUND(I176*H176,2)</f>
        <v>1653.5999999999999</v>
      </c>
      <c r="K176" s="190"/>
      <c r="L176" s="191"/>
      <c r="M176" s="192" t="s">
        <v>1</v>
      </c>
      <c r="N176" s="193" t="s">
        <v>41</v>
      </c>
      <c r="O176" s="172">
        <v>0</v>
      </c>
      <c r="P176" s="172">
        <f>O176*H176</f>
        <v>0</v>
      </c>
      <c r="Q176" s="172">
        <v>5.0000000000000002E-05</v>
      </c>
      <c r="R176" s="172">
        <f>Q176*H176</f>
        <v>0.0039000000000000003</v>
      </c>
      <c r="S176" s="172">
        <v>0</v>
      </c>
      <c r="T176" s="173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4" t="s">
        <v>226</v>
      </c>
      <c r="AT176" s="174" t="s">
        <v>173</v>
      </c>
      <c r="AU176" s="174" t="s">
        <v>85</v>
      </c>
      <c r="AY176" s="16" t="s">
        <v>124</v>
      </c>
      <c r="BE176" s="175">
        <f>IF(N176="základní",J176,0)</f>
        <v>1653.5999999999999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6" t="s">
        <v>19</v>
      </c>
      <c r="BK176" s="175">
        <f>ROUND(I176*H176,2)</f>
        <v>1653.5999999999999</v>
      </c>
      <c r="BL176" s="16" t="s">
        <v>198</v>
      </c>
      <c r="BM176" s="174" t="s">
        <v>261</v>
      </c>
    </row>
    <row r="177" s="13" customFormat="1">
      <c r="A177" s="13"/>
      <c r="B177" s="176"/>
      <c r="C177" s="13"/>
      <c r="D177" s="177" t="s">
        <v>132</v>
      </c>
      <c r="E177" s="13"/>
      <c r="F177" s="179" t="s">
        <v>262</v>
      </c>
      <c r="G177" s="13"/>
      <c r="H177" s="180">
        <v>78</v>
      </c>
      <c r="I177" s="13"/>
      <c r="J177" s="13"/>
      <c r="K177" s="13"/>
      <c r="L177" s="176"/>
      <c r="M177" s="181"/>
      <c r="N177" s="182"/>
      <c r="O177" s="182"/>
      <c r="P177" s="182"/>
      <c r="Q177" s="182"/>
      <c r="R177" s="182"/>
      <c r="S177" s="182"/>
      <c r="T177" s="18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78" t="s">
        <v>132</v>
      </c>
      <c r="AU177" s="178" t="s">
        <v>85</v>
      </c>
      <c r="AV177" s="13" t="s">
        <v>85</v>
      </c>
      <c r="AW177" s="13" t="s">
        <v>3</v>
      </c>
      <c r="AX177" s="13" t="s">
        <v>19</v>
      </c>
      <c r="AY177" s="178" t="s">
        <v>124</v>
      </c>
    </row>
    <row r="178" s="2" customFormat="1" ht="21.75" customHeight="1">
      <c r="A178" s="29"/>
      <c r="B178" s="162"/>
      <c r="C178" s="184" t="s">
        <v>263</v>
      </c>
      <c r="D178" s="184" t="s">
        <v>173</v>
      </c>
      <c r="E178" s="185" t="s">
        <v>264</v>
      </c>
      <c r="F178" s="186" t="s">
        <v>265</v>
      </c>
      <c r="G178" s="187" t="s">
        <v>176</v>
      </c>
      <c r="H178" s="188">
        <v>7.7999999999999998</v>
      </c>
      <c r="I178" s="189">
        <v>30.800000000000001</v>
      </c>
      <c r="J178" s="189">
        <f>ROUND(I178*H178,2)</f>
        <v>240.24000000000001</v>
      </c>
      <c r="K178" s="190"/>
      <c r="L178" s="191"/>
      <c r="M178" s="192" t="s">
        <v>1</v>
      </c>
      <c r="N178" s="193" t="s">
        <v>41</v>
      </c>
      <c r="O178" s="172">
        <v>0</v>
      </c>
      <c r="P178" s="172">
        <f>O178*H178</f>
        <v>0</v>
      </c>
      <c r="Q178" s="172">
        <v>6.0000000000000002E-05</v>
      </c>
      <c r="R178" s="172">
        <f>Q178*H178</f>
        <v>0.00046799999999999999</v>
      </c>
      <c r="S178" s="172">
        <v>0</v>
      </c>
      <c r="T178" s="173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4" t="s">
        <v>226</v>
      </c>
      <c r="AT178" s="174" t="s">
        <v>173</v>
      </c>
      <c r="AU178" s="174" t="s">
        <v>85</v>
      </c>
      <c r="AY178" s="16" t="s">
        <v>124</v>
      </c>
      <c r="BE178" s="175">
        <f>IF(N178="základní",J178,0)</f>
        <v>240.24000000000001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6" t="s">
        <v>19</v>
      </c>
      <c r="BK178" s="175">
        <f>ROUND(I178*H178,2)</f>
        <v>240.24000000000001</v>
      </c>
      <c r="BL178" s="16" t="s">
        <v>198</v>
      </c>
      <c r="BM178" s="174" t="s">
        <v>266</v>
      </c>
    </row>
    <row r="179" s="13" customFormat="1">
      <c r="A179" s="13"/>
      <c r="B179" s="176"/>
      <c r="C179" s="13"/>
      <c r="D179" s="177" t="s">
        <v>132</v>
      </c>
      <c r="E179" s="13"/>
      <c r="F179" s="179" t="s">
        <v>267</v>
      </c>
      <c r="G179" s="13"/>
      <c r="H179" s="180">
        <v>7.7999999999999998</v>
      </c>
      <c r="I179" s="13"/>
      <c r="J179" s="13"/>
      <c r="K179" s="13"/>
      <c r="L179" s="176"/>
      <c r="M179" s="181"/>
      <c r="N179" s="182"/>
      <c r="O179" s="182"/>
      <c r="P179" s="182"/>
      <c r="Q179" s="182"/>
      <c r="R179" s="182"/>
      <c r="S179" s="182"/>
      <c r="T179" s="18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8" t="s">
        <v>132</v>
      </c>
      <c r="AU179" s="178" t="s">
        <v>85</v>
      </c>
      <c r="AV179" s="13" t="s">
        <v>85</v>
      </c>
      <c r="AW179" s="13" t="s">
        <v>3</v>
      </c>
      <c r="AX179" s="13" t="s">
        <v>19</v>
      </c>
      <c r="AY179" s="178" t="s">
        <v>124</v>
      </c>
    </row>
    <row r="180" s="2" customFormat="1" ht="16.5" customHeight="1">
      <c r="A180" s="29"/>
      <c r="B180" s="162"/>
      <c r="C180" s="184" t="s">
        <v>268</v>
      </c>
      <c r="D180" s="184" t="s">
        <v>173</v>
      </c>
      <c r="E180" s="185" t="s">
        <v>269</v>
      </c>
      <c r="F180" s="186" t="s">
        <v>270</v>
      </c>
      <c r="G180" s="187" t="s">
        <v>206</v>
      </c>
      <c r="H180" s="188">
        <v>300</v>
      </c>
      <c r="I180" s="189">
        <v>0.59999999999999998</v>
      </c>
      <c r="J180" s="189">
        <f>ROUND(I180*H180,2)</f>
        <v>180</v>
      </c>
      <c r="K180" s="190"/>
      <c r="L180" s="191"/>
      <c r="M180" s="192" t="s">
        <v>1</v>
      </c>
      <c r="N180" s="193" t="s">
        <v>41</v>
      </c>
      <c r="O180" s="172">
        <v>0</v>
      </c>
      <c r="P180" s="172">
        <f>O180*H180</f>
        <v>0</v>
      </c>
      <c r="Q180" s="172">
        <v>1.0000000000000001E-05</v>
      </c>
      <c r="R180" s="172">
        <f>Q180*H180</f>
        <v>0.0030000000000000001</v>
      </c>
      <c r="S180" s="172">
        <v>0</v>
      </c>
      <c r="T180" s="173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4" t="s">
        <v>226</v>
      </c>
      <c r="AT180" s="174" t="s">
        <v>173</v>
      </c>
      <c r="AU180" s="174" t="s">
        <v>85</v>
      </c>
      <c r="AY180" s="16" t="s">
        <v>124</v>
      </c>
      <c r="BE180" s="175">
        <f>IF(N180="základní",J180,0)</f>
        <v>180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6" t="s">
        <v>19</v>
      </c>
      <c r="BK180" s="175">
        <f>ROUND(I180*H180,2)</f>
        <v>180</v>
      </c>
      <c r="BL180" s="16" t="s">
        <v>198</v>
      </c>
      <c r="BM180" s="174" t="s">
        <v>271</v>
      </c>
    </row>
    <row r="181" s="2" customFormat="1" ht="16.5" customHeight="1">
      <c r="A181" s="29"/>
      <c r="B181" s="162"/>
      <c r="C181" s="184" t="s">
        <v>226</v>
      </c>
      <c r="D181" s="184" t="s">
        <v>173</v>
      </c>
      <c r="E181" s="185" t="s">
        <v>272</v>
      </c>
      <c r="F181" s="186" t="s">
        <v>273</v>
      </c>
      <c r="G181" s="187" t="s">
        <v>206</v>
      </c>
      <c r="H181" s="188">
        <v>3</v>
      </c>
      <c r="I181" s="189">
        <v>71</v>
      </c>
      <c r="J181" s="189">
        <f>ROUND(I181*H181,2)</f>
        <v>213</v>
      </c>
      <c r="K181" s="190"/>
      <c r="L181" s="191"/>
      <c r="M181" s="192" t="s">
        <v>1</v>
      </c>
      <c r="N181" s="193" t="s">
        <v>41</v>
      </c>
      <c r="O181" s="172">
        <v>0</v>
      </c>
      <c r="P181" s="172">
        <f>O181*H181</f>
        <v>0</v>
      </c>
      <c r="Q181" s="172">
        <v>0.00040000000000000002</v>
      </c>
      <c r="R181" s="172">
        <f>Q181*H181</f>
        <v>0.0012000000000000001</v>
      </c>
      <c r="S181" s="172">
        <v>0</v>
      </c>
      <c r="T181" s="173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4" t="s">
        <v>226</v>
      </c>
      <c r="AT181" s="174" t="s">
        <v>173</v>
      </c>
      <c r="AU181" s="174" t="s">
        <v>85</v>
      </c>
      <c r="AY181" s="16" t="s">
        <v>124</v>
      </c>
      <c r="BE181" s="175">
        <f>IF(N181="základní",J181,0)</f>
        <v>213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6" t="s">
        <v>19</v>
      </c>
      <c r="BK181" s="175">
        <f>ROUND(I181*H181,2)</f>
        <v>213</v>
      </c>
      <c r="BL181" s="16" t="s">
        <v>198</v>
      </c>
      <c r="BM181" s="174" t="s">
        <v>274</v>
      </c>
    </row>
    <row r="182" s="12" customFormat="1" ht="22.8" customHeight="1">
      <c r="A182" s="12"/>
      <c r="B182" s="150"/>
      <c r="C182" s="12"/>
      <c r="D182" s="151" t="s">
        <v>75</v>
      </c>
      <c r="E182" s="160" t="s">
        <v>275</v>
      </c>
      <c r="F182" s="160" t="s">
        <v>276</v>
      </c>
      <c r="G182" s="12"/>
      <c r="H182" s="12"/>
      <c r="I182" s="12"/>
      <c r="J182" s="161">
        <f>BK182</f>
        <v>26263</v>
      </c>
      <c r="K182" s="12"/>
      <c r="L182" s="150"/>
      <c r="M182" s="154"/>
      <c r="N182" s="155"/>
      <c r="O182" s="155"/>
      <c r="P182" s="156">
        <f>SUM(P183:P192)</f>
        <v>8.0980000000000008</v>
      </c>
      <c r="Q182" s="155"/>
      <c r="R182" s="156">
        <f>SUM(R183:R192)</f>
        <v>0.036430000000000004</v>
      </c>
      <c r="S182" s="155"/>
      <c r="T182" s="157">
        <f>SUM(T183:T192)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1" t="s">
        <v>85</v>
      </c>
      <c r="AT182" s="158" t="s">
        <v>75</v>
      </c>
      <c r="AU182" s="158" t="s">
        <v>19</v>
      </c>
      <c r="AY182" s="151" t="s">
        <v>124</v>
      </c>
      <c r="BK182" s="159">
        <f>SUM(BK183:BK192)</f>
        <v>26263</v>
      </c>
    </row>
    <row r="183" s="2" customFormat="1" ht="21.75" customHeight="1">
      <c r="A183" s="29"/>
      <c r="B183" s="162"/>
      <c r="C183" s="163" t="s">
        <v>277</v>
      </c>
      <c r="D183" s="163" t="s">
        <v>126</v>
      </c>
      <c r="E183" s="164" t="s">
        <v>278</v>
      </c>
      <c r="F183" s="165" t="s">
        <v>279</v>
      </c>
      <c r="G183" s="166" t="s">
        <v>176</v>
      </c>
      <c r="H183" s="167">
        <v>3</v>
      </c>
      <c r="I183" s="168">
        <v>452</v>
      </c>
      <c r="J183" s="168">
        <f>ROUND(I183*H183,2)</f>
        <v>1356</v>
      </c>
      <c r="K183" s="169"/>
      <c r="L183" s="30"/>
      <c r="M183" s="170" t="s">
        <v>1</v>
      </c>
      <c r="N183" s="171" t="s">
        <v>41</v>
      </c>
      <c r="O183" s="172">
        <v>0.60099999999999998</v>
      </c>
      <c r="P183" s="172">
        <f>O183*H183</f>
        <v>1.8029999999999999</v>
      </c>
      <c r="Q183" s="172">
        <v>0.0026900000000000001</v>
      </c>
      <c r="R183" s="172">
        <f>Q183*H183</f>
        <v>0.0080700000000000008</v>
      </c>
      <c r="S183" s="172">
        <v>0</v>
      </c>
      <c r="T183" s="173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4" t="s">
        <v>198</v>
      </c>
      <c r="AT183" s="174" t="s">
        <v>126</v>
      </c>
      <c r="AU183" s="174" t="s">
        <v>85</v>
      </c>
      <c r="AY183" s="16" t="s">
        <v>124</v>
      </c>
      <c r="BE183" s="175">
        <f>IF(N183="základní",J183,0)</f>
        <v>1356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6" t="s">
        <v>19</v>
      </c>
      <c r="BK183" s="175">
        <f>ROUND(I183*H183,2)</f>
        <v>1356</v>
      </c>
      <c r="BL183" s="16" t="s">
        <v>198</v>
      </c>
      <c r="BM183" s="174" t="s">
        <v>280</v>
      </c>
    </row>
    <row r="184" s="2" customFormat="1" ht="16.5" customHeight="1">
      <c r="A184" s="29"/>
      <c r="B184" s="162"/>
      <c r="C184" s="163" t="s">
        <v>281</v>
      </c>
      <c r="D184" s="163" t="s">
        <v>126</v>
      </c>
      <c r="E184" s="164" t="s">
        <v>282</v>
      </c>
      <c r="F184" s="165" t="s">
        <v>283</v>
      </c>
      <c r="G184" s="166" t="s">
        <v>176</v>
      </c>
      <c r="H184" s="167">
        <v>1</v>
      </c>
      <c r="I184" s="168">
        <v>364</v>
      </c>
      <c r="J184" s="168">
        <f>ROUND(I184*H184,2)</f>
        <v>364</v>
      </c>
      <c r="K184" s="169"/>
      <c r="L184" s="30"/>
      <c r="M184" s="170" t="s">
        <v>1</v>
      </c>
      <c r="N184" s="171" t="s">
        <v>41</v>
      </c>
      <c r="O184" s="172">
        <v>0.28999999999999998</v>
      </c>
      <c r="P184" s="172">
        <f>O184*H184</f>
        <v>0.28999999999999998</v>
      </c>
      <c r="Q184" s="172">
        <v>0.0030100000000000001</v>
      </c>
      <c r="R184" s="172">
        <f>Q184*H184</f>
        <v>0.0030100000000000001</v>
      </c>
      <c r="S184" s="172">
        <v>0</v>
      </c>
      <c r="T184" s="173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4" t="s">
        <v>198</v>
      </c>
      <c r="AT184" s="174" t="s">
        <v>126</v>
      </c>
      <c r="AU184" s="174" t="s">
        <v>85</v>
      </c>
      <c r="AY184" s="16" t="s">
        <v>124</v>
      </c>
      <c r="BE184" s="175">
        <f>IF(N184="základní",J184,0)</f>
        <v>364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6" t="s">
        <v>19</v>
      </c>
      <c r="BK184" s="175">
        <f>ROUND(I184*H184,2)</f>
        <v>364</v>
      </c>
      <c r="BL184" s="16" t="s">
        <v>198</v>
      </c>
      <c r="BM184" s="174" t="s">
        <v>284</v>
      </c>
    </row>
    <row r="185" s="2" customFormat="1" ht="16.5" customHeight="1">
      <c r="A185" s="29"/>
      <c r="B185" s="162"/>
      <c r="C185" s="163" t="s">
        <v>285</v>
      </c>
      <c r="D185" s="163" t="s">
        <v>126</v>
      </c>
      <c r="E185" s="164" t="s">
        <v>286</v>
      </c>
      <c r="F185" s="165" t="s">
        <v>287</v>
      </c>
      <c r="G185" s="166" t="s">
        <v>176</v>
      </c>
      <c r="H185" s="167">
        <v>15</v>
      </c>
      <c r="I185" s="168">
        <v>627</v>
      </c>
      <c r="J185" s="168">
        <f>ROUND(I185*H185,2)</f>
        <v>9405</v>
      </c>
      <c r="K185" s="169"/>
      <c r="L185" s="30"/>
      <c r="M185" s="170" t="s">
        <v>1</v>
      </c>
      <c r="N185" s="171" t="s">
        <v>41</v>
      </c>
      <c r="O185" s="172">
        <v>0.24099999999999999</v>
      </c>
      <c r="P185" s="172">
        <f>O185*H185</f>
        <v>3.6149999999999998</v>
      </c>
      <c r="Q185" s="172">
        <v>0.00124</v>
      </c>
      <c r="R185" s="172">
        <f>Q185*H185</f>
        <v>0.018599999999999998</v>
      </c>
      <c r="S185" s="172">
        <v>0</v>
      </c>
      <c r="T185" s="173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4" t="s">
        <v>198</v>
      </c>
      <c r="AT185" s="174" t="s">
        <v>126</v>
      </c>
      <c r="AU185" s="174" t="s">
        <v>85</v>
      </c>
      <c r="AY185" s="16" t="s">
        <v>124</v>
      </c>
      <c r="BE185" s="175">
        <f>IF(N185="základní",J185,0)</f>
        <v>9405</v>
      </c>
      <c r="BF185" s="175">
        <f>IF(N185="snížená",J185,0)</f>
        <v>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6" t="s">
        <v>19</v>
      </c>
      <c r="BK185" s="175">
        <f>ROUND(I185*H185,2)</f>
        <v>9405</v>
      </c>
      <c r="BL185" s="16" t="s">
        <v>198</v>
      </c>
      <c r="BM185" s="174" t="s">
        <v>288</v>
      </c>
    </row>
    <row r="186" s="2" customFormat="1" ht="21.75" customHeight="1">
      <c r="A186" s="29"/>
      <c r="B186" s="162"/>
      <c r="C186" s="163" t="s">
        <v>289</v>
      </c>
      <c r="D186" s="163" t="s">
        <v>126</v>
      </c>
      <c r="E186" s="164" t="s">
        <v>290</v>
      </c>
      <c r="F186" s="165" t="s">
        <v>291</v>
      </c>
      <c r="G186" s="166" t="s">
        <v>206</v>
      </c>
      <c r="H186" s="167">
        <v>1</v>
      </c>
      <c r="I186" s="168">
        <v>922</v>
      </c>
      <c r="J186" s="168">
        <f>ROUND(I186*H186,2)</f>
        <v>922</v>
      </c>
      <c r="K186" s="169"/>
      <c r="L186" s="30"/>
      <c r="M186" s="170" t="s">
        <v>1</v>
      </c>
      <c r="N186" s="171" t="s">
        <v>41</v>
      </c>
      <c r="O186" s="172">
        <v>0.16600000000000001</v>
      </c>
      <c r="P186" s="172">
        <f>O186*H186</f>
        <v>0.16600000000000001</v>
      </c>
      <c r="Q186" s="172">
        <v>0.00038999999999999999</v>
      </c>
      <c r="R186" s="172">
        <f>Q186*H186</f>
        <v>0.00038999999999999999</v>
      </c>
      <c r="S186" s="172">
        <v>0</v>
      </c>
      <c r="T186" s="173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4" t="s">
        <v>198</v>
      </c>
      <c r="AT186" s="174" t="s">
        <v>126</v>
      </c>
      <c r="AU186" s="174" t="s">
        <v>85</v>
      </c>
      <c r="AY186" s="16" t="s">
        <v>124</v>
      </c>
      <c r="BE186" s="175">
        <f>IF(N186="základní",J186,0)</f>
        <v>922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6" t="s">
        <v>19</v>
      </c>
      <c r="BK186" s="175">
        <f>ROUND(I186*H186,2)</f>
        <v>922</v>
      </c>
      <c r="BL186" s="16" t="s">
        <v>198</v>
      </c>
      <c r="BM186" s="174" t="s">
        <v>292</v>
      </c>
    </row>
    <row r="187" s="2" customFormat="1" ht="21.75" customHeight="1">
      <c r="A187" s="29"/>
      <c r="B187" s="162"/>
      <c r="C187" s="163" t="s">
        <v>293</v>
      </c>
      <c r="D187" s="163" t="s">
        <v>126</v>
      </c>
      <c r="E187" s="164" t="s">
        <v>294</v>
      </c>
      <c r="F187" s="165" t="s">
        <v>295</v>
      </c>
      <c r="G187" s="166" t="s">
        <v>206</v>
      </c>
      <c r="H187" s="167">
        <v>1</v>
      </c>
      <c r="I187" s="168">
        <v>586</v>
      </c>
      <c r="J187" s="168">
        <f>ROUND(I187*H187,2)</f>
        <v>586</v>
      </c>
      <c r="K187" s="169"/>
      <c r="L187" s="30"/>
      <c r="M187" s="170" t="s">
        <v>1</v>
      </c>
      <c r="N187" s="171" t="s">
        <v>41</v>
      </c>
      <c r="O187" s="172">
        <v>0.22800000000000001</v>
      </c>
      <c r="P187" s="172">
        <f>O187*H187</f>
        <v>0.22800000000000001</v>
      </c>
      <c r="Q187" s="172">
        <v>0.00060999999999999997</v>
      </c>
      <c r="R187" s="172">
        <f>Q187*H187</f>
        <v>0.00060999999999999997</v>
      </c>
      <c r="S187" s="172">
        <v>0</v>
      </c>
      <c r="T187" s="173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4" t="s">
        <v>198</v>
      </c>
      <c r="AT187" s="174" t="s">
        <v>126</v>
      </c>
      <c r="AU187" s="174" t="s">
        <v>85</v>
      </c>
      <c r="AY187" s="16" t="s">
        <v>124</v>
      </c>
      <c r="BE187" s="175">
        <f>IF(N187="základní",J187,0)</f>
        <v>586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6" t="s">
        <v>19</v>
      </c>
      <c r="BK187" s="175">
        <f>ROUND(I187*H187,2)</f>
        <v>586</v>
      </c>
      <c r="BL187" s="16" t="s">
        <v>198</v>
      </c>
      <c r="BM187" s="174" t="s">
        <v>296</v>
      </c>
    </row>
    <row r="188" s="2" customFormat="1" ht="21.75" customHeight="1">
      <c r="A188" s="29"/>
      <c r="B188" s="162"/>
      <c r="C188" s="163" t="s">
        <v>297</v>
      </c>
      <c r="D188" s="163" t="s">
        <v>126</v>
      </c>
      <c r="E188" s="164" t="s">
        <v>298</v>
      </c>
      <c r="F188" s="165" t="s">
        <v>299</v>
      </c>
      <c r="G188" s="166" t="s">
        <v>206</v>
      </c>
      <c r="H188" s="167">
        <v>1</v>
      </c>
      <c r="I188" s="168">
        <v>3450</v>
      </c>
      <c r="J188" s="168">
        <f>ROUND(I188*H188,2)</f>
        <v>3450</v>
      </c>
      <c r="K188" s="169"/>
      <c r="L188" s="30"/>
      <c r="M188" s="170" t="s">
        <v>1</v>
      </c>
      <c r="N188" s="171" t="s">
        <v>41</v>
      </c>
      <c r="O188" s="172">
        <v>0.29999999999999999</v>
      </c>
      <c r="P188" s="172">
        <f>O188*H188</f>
        <v>0.29999999999999999</v>
      </c>
      <c r="Q188" s="172">
        <v>0.0032799999999999999</v>
      </c>
      <c r="R188" s="172">
        <f>Q188*H188</f>
        <v>0.0032799999999999999</v>
      </c>
      <c r="S188" s="172">
        <v>0</v>
      </c>
      <c r="T188" s="173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4" t="s">
        <v>198</v>
      </c>
      <c r="AT188" s="174" t="s">
        <v>126</v>
      </c>
      <c r="AU188" s="174" t="s">
        <v>85</v>
      </c>
      <c r="AY188" s="16" t="s">
        <v>124</v>
      </c>
      <c r="BE188" s="175">
        <f>IF(N188="základní",J188,0)</f>
        <v>3450</v>
      </c>
      <c r="BF188" s="175">
        <f>IF(N188="snížená",J188,0)</f>
        <v>0</v>
      </c>
      <c r="BG188" s="175">
        <f>IF(N188="zákl. přenesená",J188,0)</f>
        <v>0</v>
      </c>
      <c r="BH188" s="175">
        <f>IF(N188="sníž. přenesená",J188,0)</f>
        <v>0</v>
      </c>
      <c r="BI188" s="175">
        <f>IF(N188="nulová",J188,0)</f>
        <v>0</v>
      </c>
      <c r="BJ188" s="16" t="s">
        <v>19</v>
      </c>
      <c r="BK188" s="175">
        <f>ROUND(I188*H188,2)</f>
        <v>3450</v>
      </c>
      <c r="BL188" s="16" t="s">
        <v>198</v>
      </c>
      <c r="BM188" s="174" t="s">
        <v>300</v>
      </c>
    </row>
    <row r="189" s="2" customFormat="1" ht="16.5" customHeight="1">
      <c r="A189" s="29"/>
      <c r="B189" s="162"/>
      <c r="C189" s="163" t="s">
        <v>301</v>
      </c>
      <c r="D189" s="163" t="s">
        <v>126</v>
      </c>
      <c r="E189" s="164" t="s">
        <v>302</v>
      </c>
      <c r="F189" s="165" t="s">
        <v>303</v>
      </c>
      <c r="G189" s="166" t="s">
        <v>206</v>
      </c>
      <c r="H189" s="167">
        <v>1</v>
      </c>
      <c r="I189" s="168">
        <v>2500</v>
      </c>
      <c r="J189" s="168">
        <f>ROUND(I189*H189,2)</f>
        <v>2500</v>
      </c>
      <c r="K189" s="169"/>
      <c r="L189" s="30"/>
      <c r="M189" s="170" t="s">
        <v>1</v>
      </c>
      <c r="N189" s="171" t="s">
        <v>41</v>
      </c>
      <c r="O189" s="172">
        <v>0.42399999999999999</v>
      </c>
      <c r="P189" s="172">
        <f>O189*H189</f>
        <v>0.42399999999999999</v>
      </c>
      <c r="Q189" s="172">
        <v>0.00012999999999999999</v>
      </c>
      <c r="R189" s="172">
        <f>Q189*H189</f>
        <v>0.00012999999999999999</v>
      </c>
      <c r="S189" s="172">
        <v>0</v>
      </c>
      <c r="T189" s="173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4" t="s">
        <v>198</v>
      </c>
      <c r="AT189" s="174" t="s">
        <v>126</v>
      </c>
      <c r="AU189" s="174" t="s">
        <v>85</v>
      </c>
      <c r="AY189" s="16" t="s">
        <v>124</v>
      </c>
      <c r="BE189" s="175">
        <f>IF(N189="základní",J189,0)</f>
        <v>2500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6" t="s">
        <v>19</v>
      </c>
      <c r="BK189" s="175">
        <f>ROUND(I189*H189,2)</f>
        <v>2500</v>
      </c>
      <c r="BL189" s="16" t="s">
        <v>198</v>
      </c>
      <c r="BM189" s="174" t="s">
        <v>304</v>
      </c>
    </row>
    <row r="190" s="2" customFormat="1" ht="16.5" customHeight="1">
      <c r="A190" s="29"/>
      <c r="B190" s="162"/>
      <c r="C190" s="163" t="s">
        <v>305</v>
      </c>
      <c r="D190" s="163" t="s">
        <v>126</v>
      </c>
      <c r="E190" s="164" t="s">
        <v>306</v>
      </c>
      <c r="F190" s="165" t="s">
        <v>307</v>
      </c>
      <c r="G190" s="166" t="s">
        <v>206</v>
      </c>
      <c r="H190" s="167">
        <v>1</v>
      </c>
      <c r="I190" s="168">
        <v>2500</v>
      </c>
      <c r="J190" s="168">
        <f>ROUND(I190*H190,2)</f>
        <v>2500</v>
      </c>
      <c r="K190" s="169"/>
      <c r="L190" s="30"/>
      <c r="M190" s="170" t="s">
        <v>1</v>
      </c>
      <c r="N190" s="171" t="s">
        <v>41</v>
      </c>
      <c r="O190" s="172">
        <v>0.42399999999999999</v>
      </c>
      <c r="P190" s="172">
        <f>O190*H190</f>
        <v>0.42399999999999999</v>
      </c>
      <c r="Q190" s="172">
        <v>0.00012999999999999999</v>
      </c>
      <c r="R190" s="172">
        <f>Q190*H190</f>
        <v>0.00012999999999999999</v>
      </c>
      <c r="S190" s="172">
        <v>0</v>
      </c>
      <c r="T190" s="173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4" t="s">
        <v>198</v>
      </c>
      <c r="AT190" s="174" t="s">
        <v>126</v>
      </c>
      <c r="AU190" s="174" t="s">
        <v>85</v>
      </c>
      <c r="AY190" s="16" t="s">
        <v>124</v>
      </c>
      <c r="BE190" s="175">
        <f>IF(N190="základní",J190,0)</f>
        <v>2500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6" t="s">
        <v>19</v>
      </c>
      <c r="BK190" s="175">
        <f>ROUND(I190*H190,2)</f>
        <v>2500</v>
      </c>
      <c r="BL190" s="16" t="s">
        <v>198</v>
      </c>
      <c r="BM190" s="174" t="s">
        <v>308</v>
      </c>
    </row>
    <row r="191" s="2" customFormat="1" ht="16.5" customHeight="1">
      <c r="A191" s="29"/>
      <c r="B191" s="162"/>
      <c r="C191" s="163" t="s">
        <v>309</v>
      </c>
      <c r="D191" s="163" t="s">
        <v>126</v>
      </c>
      <c r="E191" s="164" t="s">
        <v>310</v>
      </c>
      <c r="F191" s="165" t="s">
        <v>311</v>
      </c>
      <c r="G191" s="166" t="s">
        <v>206</v>
      </c>
      <c r="H191" s="167">
        <v>1</v>
      </c>
      <c r="I191" s="168">
        <v>180</v>
      </c>
      <c r="J191" s="168">
        <f>ROUND(I191*H191,2)</f>
        <v>180</v>
      </c>
      <c r="K191" s="169"/>
      <c r="L191" s="30"/>
      <c r="M191" s="170" t="s">
        <v>1</v>
      </c>
      <c r="N191" s="171" t="s">
        <v>41</v>
      </c>
      <c r="O191" s="172">
        <v>0.42399999999999999</v>
      </c>
      <c r="P191" s="172">
        <f>O191*H191</f>
        <v>0.42399999999999999</v>
      </c>
      <c r="Q191" s="172">
        <v>0.0020799999999999998</v>
      </c>
      <c r="R191" s="172">
        <f>Q191*H191</f>
        <v>0.0020799999999999998</v>
      </c>
      <c r="S191" s="172">
        <v>0</v>
      </c>
      <c r="T191" s="173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4" t="s">
        <v>198</v>
      </c>
      <c r="AT191" s="174" t="s">
        <v>126</v>
      </c>
      <c r="AU191" s="174" t="s">
        <v>85</v>
      </c>
      <c r="AY191" s="16" t="s">
        <v>124</v>
      </c>
      <c r="BE191" s="175">
        <f>IF(N191="základní",J191,0)</f>
        <v>180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6" t="s">
        <v>19</v>
      </c>
      <c r="BK191" s="175">
        <f>ROUND(I191*H191,2)</f>
        <v>180</v>
      </c>
      <c r="BL191" s="16" t="s">
        <v>198</v>
      </c>
      <c r="BM191" s="174" t="s">
        <v>312</v>
      </c>
    </row>
    <row r="192" s="2" customFormat="1" ht="21.75" customHeight="1">
      <c r="A192" s="29"/>
      <c r="B192" s="162"/>
      <c r="C192" s="163" t="s">
        <v>313</v>
      </c>
      <c r="D192" s="163" t="s">
        <v>126</v>
      </c>
      <c r="E192" s="164" t="s">
        <v>314</v>
      </c>
      <c r="F192" s="165" t="s">
        <v>315</v>
      </c>
      <c r="G192" s="166" t="s">
        <v>316</v>
      </c>
      <c r="H192" s="167">
        <v>1</v>
      </c>
      <c r="I192" s="168">
        <v>5000</v>
      </c>
      <c r="J192" s="168">
        <f>ROUND(I192*H192,2)</f>
        <v>5000</v>
      </c>
      <c r="K192" s="169"/>
      <c r="L192" s="30"/>
      <c r="M192" s="170" t="s">
        <v>1</v>
      </c>
      <c r="N192" s="171" t="s">
        <v>41</v>
      </c>
      <c r="O192" s="172">
        <v>0.42399999999999999</v>
      </c>
      <c r="P192" s="172">
        <f>O192*H192</f>
        <v>0.42399999999999999</v>
      </c>
      <c r="Q192" s="172">
        <v>0.00012999999999999999</v>
      </c>
      <c r="R192" s="172">
        <f>Q192*H192</f>
        <v>0.00012999999999999999</v>
      </c>
      <c r="S192" s="172">
        <v>0</v>
      </c>
      <c r="T192" s="173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4" t="s">
        <v>198</v>
      </c>
      <c r="AT192" s="174" t="s">
        <v>126</v>
      </c>
      <c r="AU192" s="174" t="s">
        <v>85</v>
      </c>
      <c r="AY192" s="16" t="s">
        <v>124</v>
      </c>
      <c r="BE192" s="175">
        <f>IF(N192="základní",J192,0)</f>
        <v>5000</v>
      </c>
      <c r="BF192" s="175">
        <f>IF(N192="snížená",J192,0)</f>
        <v>0</v>
      </c>
      <c r="BG192" s="175">
        <f>IF(N192="zákl. přenesená",J192,0)</f>
        <v>0</v>
      </c>
      <c r="BH192" s="175">
        <f>IF(N192="sníž. přenesená",J192,0)</f>
        <v>0</v>
      </c>
      <c r="BI192" s="175">
        <f>IF(N192="nulová",J192,0)</f>
        <v>0</v>
      </c>
      <c r="BJ192" s="16" t="s">
        <v>19</v>
      </c>
      <c r="BK192" s="175">
        <f>ROUND(I192*H192,2)</f>
        <v>5000</v>
      </c>
      <c r="BL192" s="16" t="s">
        <v>198</v>
      </c>
      <c r="BM192" s="174" t="s">
        <v>317</v>
      </c>
    </row>
    <row r="193" s="12" customFormat="1" ht="22.8" customHeight="1">
      <c r="A193" s="12"/>
      <c r="B193" s="150"/>
      <c r="C193" s="12"/>
      <c r="D193" s="151" t="s">
        <v>75</v>
      </c>
      <c r="E193" s="160" t="s">
        <v>318</v>
      </c>
      <c r="F193" s="160" t="s">
        <v>319</v>
      </c>
      <c r="G193" s="12"/>
      <c r="H193" s="12"/>
      <c r="I193" s="12"/>
      <c r="J193" s="161">
        <f>BK193</f>
        <v>61100</v>
      </c>
      <c r="K193" s="12"/>
      <c r="L193" s="150"/>
      <c r="M193" s="154"/>
      <c r="N193" s="155"/>
      <c r="O193" s="155"/>
      <c r="P193" s="156">
        <f>SUM(P194:P206)</f>
        <v>31.543999999999997</v>
      </c>
      <c r="Q193" s="155"/>
      <c r="R193" s="156">
        <f>SUM(R194:R206)</f>
        <v>0.10427999999999998</v>
      </c>
      <c r="S193" s="155"/>
      <c r="T193" s="157">
        <f>SUM(T194:T206)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1" t="s">
        <v>85</v>
      </c>
      <c r="AT193" s="158" t="s">
        <v>75</v>
      </c>
      <c r="AU193" s="158" t="s">
        <v>19</v>
      </c>
      <c r="AY193" s="151" t="s">
        <v>124</v>
      </c>
      <c r="BK193" s="159">
        <f>SUM(BK194:BK206)</f>
        <v>61100</v>
      </c>
    </row>
    <row r="194" s="2" customFormat="1" ht="44.25" customHeight="1">
      <c r="A194" s="29"/>
      <c r="B194" s="162"/>
      <c r="C194" s="163" t="s">
        <v>320</v>
      </c>
      <c r="D194" s="163" t="s">
        <v>126</v>
      </c>
      <c r="E194" s="164" t="s">
        <v>321</v>
      </c>
      <c r="F194" s="165" t="s">
        <v>322</v>
      </c>
      <c r="G194" s="166" t="s">
        <v>316</v>
      </c>
      <c r="H194" s="167">
        <v>1</v>
      </c>
      <c r="I194" s="168">
        <v>2920</v>
      </c>
      <c r="J194" s="168">
        <f>ROUND(I194*H194,2)</f>
        <v>2920</v>
      </c>
      <c r="K194" s="169"/>
      <c r="L194" s="30"/>
      <c r="M194" s="170" t="s">
        <v>1</v>
      </c>
      <c r="N194" s="171" t="s">
        <v>41</v>
      </c>
      <c r="O194" s="172">
        <v>3.23</v>
      </c>
      <c r="P194" s="172">
        <f>O194*H194</f>
        <v>3.23</v>
      </c>
      <c r="Q194" s="172">
        <v>0</v>
      </c>
      <c r="R194" s="172">
        <f>Q194*H194</f>
        <v>0</v>
      </c>
      <c r="S194" s="172">
        <v>0</v>
      </c>
      <c r="T194" s="173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4" t="s">
        <v>198</v>
      </c>
      <c r="AT194" s="174" t="s">
        <v>126</v>
      </c>
      <c r="AU194" s="174" t="s">
        <v>85</v>
      </c>
      <c r="AY194" s="16" t="s">
        <v>124</v>
      </c>
      <c r="BE194" s="175">
        <f>IF(N194="základní",J194,0)</f>
        <v>2920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16" t="s">
        <v>19</v>
      </c>
      <c r="BK194" s="175">
        <f>ROUND(I194*H194,2)</f>
        <v>2920</v>
      </c>
      <c r="BL194" s="16" t="s">
        <v>198</v>
      </c>
      <c r="BM194" s="174" t="s">
        <v>323</v>
      </c>
    </row>
    <row r="195" s="2" customFormat="1" ht="16.5" customHeight="1">
      <c r="A195" s="29"/>
      <c r="B195" s="162"/>
      <c r="C195" s="163" t="s">
        <v>324</v>
      </c>
      <c r="D195" s="163" t="s">
        <v>126</v>
      </c>
      <c r="E195" s="164" t="s">
        <v>325</v>
      </c>
      <c r="F195" s="165" t="s">
        <v>326</v>
      </c>
      <c r="G195" s="166" t="s">
        <v>316</v>
      </c>
      <c r="H195" s="167">
        <v>1</v>
      </c>
      <c r="I195" s="168">
        <v>2500</v>
      </c>
      <c r="J195" s="168">
        <f>ROUND(I195*H195,2)</f>
        <v>2500</v>
      </c>
      <c r="K195" s="169"/>
      <c r="L195" s="30"/>
      <c r="M195" s="170" t="s">
        <v>1</v>
      </c>
      <c r="N195" s="171" t="s">
        <v>41</v>
      </c>
      <c r="O195" s="172">
        <v>7.0709999999999997</v>
      </c>
      <c r="P195" s="172">
        <f>O195*H195</f>
        <v>7.0709999999999997</v>
      </c>
      <c r="Q195" s="172">
        <v>0.00332</v>
      </c>
      <c r="R195" s="172">
        <f>Q195*H195</f>
        <v>0.00332</v>
      </c>
      <c r="S195" s="172">
        <v>0</v>
      </c>
      <c r="T195" s="173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4" t="s">
        <v>198</v>
      </c>
      <c r="AT195" s="174" t="s">
        <v>126</v>
      </c>
      <c r="AU195" s="174" t="s">
        <v>85</v>
      </c>
      <c r="AY195" s="16" t="s">
        <v>124</v>
      </c>
      <c r="BE195" s="175">
        <f>IF(N195="základní",J195,0)</f>
        <v>2500</v>
      </c>
      <c r="BF195" s="175">
        <f>IF(N195="snížená",J195,0)</f>
        <v>0</v>
      </c>
      <c r="BG195" s="175">
        <f>IF(N195="zákl. přenesená",J195,0)</f>
        <v>0</v>
      </c>
      <c r="BH195" s="175">
        <f>IF(N195="sníž. přenesená",J195,0)</f>
        <v>0</v>
      </c>
      <c r="BI195" s="175">
        <f>IF(N195="nulová",J195,0)</f>
        <v>0</v>
      </c>
      <c r="BJ195" s="16" t="s">
        <v>19</v>
      </c>
      <c r="BK195" s="175">
        <f>ROUND(I195*H195,2)</f>
        <v>2500</v>
      </c>
      <c r="BL195" s="16" t="s">
        <v>198</v>
      </c>
      <c r="BM195" s="174" t="s">
        <v>327</v>
      </c>
    </row>
    <row r="196" s="2" customFormat="1" ht="21.75" customHeight="1">
      <c r="A196" s="29"/>
      <c r="B196" s="162"/>
      <c r="C196" s="163" t="s">
        <v>328</v>
      </c>
      <c r="D196" s="163" t="s">
        <v>126</v>
      </c>
      <c r="E196" s="164" t="s">
        <v>329</v>
      </c>
      <c r="F196" s="165" t="s">
        <v>330</v>
      </c>
      <c r="G196" s="166" t="s">
        <v>316</v>
      </c>
      <c r="H196" s="167">
        <v>1</v>
      </c>
      <c r="I196" s="168">
        <v>1500</v>
      </c>
      <c r="J196" s="168">
        <f>ROUND(I196*H196,2)</f>
        <v>1500</v>
      </c>
      <c r="K196" s="169"/>
      <c r="L196" s="30"/>
      <c r="M196" s="170" t="s">
        <v>1</v>
      </c>
      <c r="N196" s="171" t="s">
        <v>41</v>
      </c>
      <c r="O196" s="172">
        <v>7.0709999999999997</v>
      </c>
      <c r="P196" s="172">
        <f>O196*H196</f>
        <v>7.0709999999999997</v>
      </c>
      <c r="Q196" s="172">
        <v>0.00332</v>
      </c>
      <c r="R196" s="172">
        <f>Q196*H196</f>
        <v>0.00332</v>
      </c>
      <c r="S196" s="172">
        <v>0</v>
      </c>
      <c r="T196" s="173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4" t="s">
        <v>198</v>
      </c>
      <c r="AT196" s="174" t="s">
        <v>126</v>
      </c>
      <c r="AU196" s="174" t="s">
        <v>85</v>
      </c>
      <c r="AY196" s="16" t="s">
        <v>124</v>
      </c>
      <c r="BE196" s="175">
        <f>IF(N196="základní",J196,0)</f>
        <v>1500</v>
      </c>
      <c r="BF196" s="175">
        <f>IF(N196="snížená",J196,0)</f>
        <v>0</v>
      </c>
      <c r="BG196" s="175">
        <f>IF(N196="zákl. přenesená",J196,0)</f>
        <v>0</v>
      </c>
      <c r="BH196" s="175">
        <f>IF(N196="sníž. přenesená",J196,0)</f>
        <v>0</v>
      </c>
      <c r="BI196" s="175">
        <f>IF(N196="nulová",J196,0)</f>
        <v>0</v>
      </c>
      <c r="BJ196" s="16" t="s">
        <v>19</v>
      </c>
      <c r="BK196" s="175">
        <f>ROUND(I196*H196,2)</f>
        <v>1500</v>
      </c>
      <c r="BL196" s="16" t="s">
        <v>198</v>
      </c>
      <c r="BM196" s="174" t="s">
        <v>331</v>
      </c>
    </row>
    <row r="197" s="2" customFormat="1" ht="16.5" customHeight="1">
      <c r="A197" s="29"/>
      <c r="B197" s="162"/>
      <c r="C197" s="163" t="s">
        <v>332</v>
      </c>
      <c r="D197" s="163" t="s">
        <v>126</v>
      </c>
      <c r="E197" s="164" t="s">
        <v>333</v>
      </c>
      <c r="F197" s="165" t="s">
        <v>334</v>
      </c>
      <c r="G197" s="166" t="s">
        <v>316</v>
      </c>
      <c r="H197" s="167">
        <v>1</v>
      </c>
      <c r="I197" s="168">
        <v>2500</v>
      </c>
      <c r="J197" s="168">
        <f>ROUND(I197*H197,2)</f>
        <v>2500</v>
      </c>
      <c r="K197" s="169"/>
      <c r="L197" s="30"/>
      <c r="M197" s="170" t="s">
        <v>1</v>
      </c>
      <c r="N197" s="171" t="s">
        <v>41</v>
      </c>
      <c r="O197" s="172">
        <v>7.0709999999999997</v>
      </c>
      <c r="P197" s="172">
        <f>O197*H197</f>
        <v>7.0709999999999997</v>
      </c>
      <c r="Q197" s="172">
        <v>0.00332</v>
      </c>
      <c r="R197" s="172">
        <f>Q197*H197</f>
        <v>0.00332</v>
      </c>
      <c r="S197" s="172">
        <v>0</v>
      </c>
      <c r="T197" s="173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4" t="s">
        <v>198</v>
      </c>
      <c r="AT197" s="174" t="s">
        <v>126</v>
      </c>
      <c r="AU197" s="174" t="s">
        <v>85</v>
      </c>
      <c r="AY197" s="16" t="s">
        <v>124</v>
      </c>
      <c r="BE197" s="175">
        <f>IF(N197="základní",J197,0)</f>
        <v>2500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6" t="s">
        <v>19</v>
      </c>
      <c r="BK197" s="175">
        <f>ROUND(I197*H197,2)</f>
        <v>2500</v>
      </c>
      <c r="BL197" s="16" t="s">
        <v>198</v>
      </c>
      <c r="BM197" s="174" t="s">
        <v>335</v>
      </c>
    </row>
    <row r="198" s="2" customFormat="1" ht="16.5" customHeight="1">
      <c r="A198" s="29"/>
      <c r="B198" s="162"/>
      <c r="C198" s="163" t="s">
        <v>336</v>
      </c>
      <c r="D198" s="163" t="s">
        <v>126</v>
      </c>
      <c r="E198" s="164" t="s">
        <v>337</v>
      </c>
      <c r="F198" s="165" t="s">
        <v>338</v>
      </c>
      <c r="G198" s="166" t="s">
        <v>316</v>
      </c>
      <c r="H198" s="167">
        <v>1</v>
      </c>
      <c r="I198" s="168">
        <v>1500</v>
      </c>
      <c r="J198" s="168">
        <f>ROUND(I198*H198,2)</f>
        <v>1500</v>
      </c>
      <c r="K198" s="169"/>
      <c r="L198" s="30"/>
      <c r="M198" s="170" t="s">
        <v>1</v>
      </c>
      <c r="N198" s="171" t="s">
        <v>41</v>
      </c>
      <c r="O198" s="172">
        <v>7.0709999999999997</v>
      </c>
      <c r="P198" s="172">
        <f>O198*H198</f>
        <v>7.0709999999999997</v>
      </c>
      <c r="Q198" s="172">
        <v>0.00332</v>
      </c>
      <c r="R198" s="172">
        <f>Q198*H198</f>
        <v>0.00332</v>
      </c>
      <c r="S198" s="172">
        <v>0</v>
      </c>
      <c r="T198" s="173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4" t="s">
        <v>198</v>
      </c>
      <c r="AT198" s="174" t="s">
        <v>126</v>
      </c>
      <c r="AU198" s="174" t="s">
        <v>85</v>
      </c>
      <c r="AY198" s="16" t="s">
        <v>124</v>
      </c>
      <c r="BE198" s="175">
        <f>IF(N198="základní",J198,0)</f>
        <v>1500</v>
      </c>
      <c r="BF198" s="175">
        <f>IF(N198="snížená",J198,0)</f>
        <v>0</v>
      </c>
      <c r="BG198" s="175">
        <f>IF(N198="zákl. přenesená",J198,0)</f>
        <v>0</v>
      </c>
      <c r="BH198" s="175">
        <f>IF(N198="sníž. přenesená",J198,0)</f>
        <v>0</v>
      </c>
      <c r="BI198" s="175">
        <f>IF(N198="nulová",J198,0)</f>
        <v>0</v>
      </c>
      <c r="BJ198" s="16" t="s">
        <v>19</v>
      </c>
      <c r="BK198" s="175">
        <f>ROUND(I198*H198,2)</f>
        <v>1500</v>
      </c>
      <c r="BL198" s="16" t="s">
        <v>198</v>
      </c>
      <c r="BM198" s="174" t="s">
        <v>339</v>
      </c>
    </row>
    <row r="199" s="2" customFormat="1" ht="55.5" customHeight="1">
      <c r="A199" s="29"/>
      <c r="B199" s="162"/>
      <c r="C199" s="184" t="s">
        <v>340</v>
      </c>
      <c r="D199" s="184" t="s">
        <v>173</v>
      </c>
      <c r="E199" s="185" t="s">
        <v>341</v>
      </c>
      <c r="F199" s="186" t="s">
        <v>342</v>
      </c>
      <c r="G199" s="187" t="s">
        <v>206</v>
      </c>
      <c r="H199" s="188">
        <v>1</v>
      </c>
      <c r="I199" s="189">
        <v>40720</v>
      </c>
      <c r="J199" s="189">
        <f>ROUND(I199*H199,2)</f>
        <v>40720</v>
      </c>
      <c r="K199" s="190"/>
      <c r="L199" s="191"/>
      <c r="M199" s="192" t="s">
        <v>1</v>
      </c>
      <c r="N199" s="193" t="s">
        <v>41</v>
      </c>
      <c r="O199" s="172">
        <v>0</v>
      </c>
      <c r="P199" s="172">
        <f>O199*H199</f>
        <v>0</v>
      </c>
      <c r="Q199" s="172">
        <v>0.044999999999999998</v>
      </c>
      <c r="R199" s="172">
        <f>Q199*H199</f>
        <v>0.044999999999999998</v>
      </c>
      <c r="S199" s="172">
        <v>0</v>
      </c>
      <c r="T199" s="173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4" t="s">
        <v>226</v>
      </c>
      <c r="AT199" s="174" t="s">
        <v>173</v>
      </c>
      <c r="AU199" s="174" t="s">
        <v>85</v>
      </c>
      <c r="AY199" s="16" t="s">
        <v>124</v>
      </c>
      <c r="BE199" s="175">
        <f>IF(N199="základní",J199,0)</f>
        <v>40720</v>
      </c>
      <c r="BF199" s="175">
        <f>IF(N199="snížená",J199,0)</f>
        <v>0</v>
      </c>
      <c r="BG199" s="175">
        <f>IF(N199="zákl. přenesená",J199,0)</f>
        <v>0</v>
      </c>
      <c r="BH199" s="175">
        <f>IF(N199="sníž. přenesená",J199,0)</f>
        <v>0</v>
      </c>
      <c r="BI199" s="175">
        <f>IF(N199="nulová",J199,0)</f>
        <v>0</v>
      </c>
      <c r="BJ199" s="16" t="s">
        <v>19</v>
      </c>
      <c r="BK199" s="175">
        <f>ROUND(I199*H199,2)</f>
        <v>40720</v>
      </c>
      <c r="BL199" s="16" t="s">
        <v>198</v>
      </c>
      <c r="BM199" s="174" t="s">
        <v>343</v>
      </c>
    </row>
    <row r="200" s="2" customFormat="1" ht="33" customHeight="1">
      <c r="A200" s="29"/>
      <c r="B200" s="162"/>
      <c r="C200" s="184" t="s">
        <v>344</v>
      </c>
      <c r="D200" s="184" t="s">
        <v>173</v>
      </c>
      <c r="E200" s="185" t="s">
        <v>345</v>
      </c>
      <c r="F200" s="186" t="s">
        <v>346</v>
      </c>
      <c r="G200" s="187" t="s">
        <v>206</v>
      </c>
      <c r="H200" s="188">
        <v>1</v>
      </c>
      <c r="I200" s="189">
        <v>2500</v>
      </c>
      <c r="J200" s="189">
        <f>ROUND(I200*H200,2)</f>
        <v>2500</v>
      </c>
      <c r="K200" s="190"/>
      <c r="L200" s="191"/>
      <c r="M200" s="192" t="s">
        <v>1</v>
      </c>
      <c r="N200" s="193" t="s">
        <v>41</v>
      </c>
      <c r="O200" s="172">
        <v>0</v>
      </c>
      <c r="P200" s="172">
        <f>O200*H200</f>
        <v>0</v>
      </c>
      <c r="Q200" s="172">
        <v>0.01</v>
      </c>
      <c r="R200" s="172">
        <f>Q200*H200</f>
        <v>0.01</v>
      </c>
      <c r="S200" s="172">
        <v>0</v>
      </c>
      <c r="T200" s="173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4" t="s">
        <v>226</v>
      </c>
      <c r="AT200" s="174" t="s">
        <v>173</v>
      </c>
      <c r="AU200" s="174" t="s">
        <v>85</v>
      </c>
      <c r="AY200" s="16" t="s">
        <v>124</v>
      </c>
      <c r="BE200" s="175">
        <f>IF(N200="základní",J200,0)</f>
        <v>2500</v>
      </c>
      <c r="BF200" s="175">
        <f>IF(N200="snížená",J200,0)</f>
        <v>0</v>
      </c>
      <c r="BG200" s="175">
        <f>IF(N200="zákl. přenesená",J200,0)</f>
        <v>0</v>
      </c>
      <c r="BH200" s="175">
        <f>IF(N200="sníž. přenesená",J200,0)</f>
        <v>0</v>
      </c>
      <c r="BI200" s="175">
        <f>IF(N200="nulová",J200,0)</f>
        <v>0</v>
      </c>
      <c r="BJ200" s="16" t="s">
        <v>19</v>
      </c>
      <c r="BK200" s="175">
        <f>ROUND(I200*H200,2)</f>
        <v>2500</v>
      </c>
      <c r="BL200" s="16" t="s">
        <v>198</v>
      </c>
      <c r="BM200" s="174" t="s">
        <v>347</v>
      </c>
    </row>
    <row r="201" s="2" customFormat="1" ht="33" customHeight="1">
      <c r="A201" s="29"/>
      <c r="B201" s="162"/>
      <c r="C201" s="184" t="s">
        <v>348</v>
      </c>
      <c r="D201" s="184" t="s">
        <v>173</v>
      </c>
      <c r="E201" s="185" t="s">
        <v>349</v>
      </c>
      <c r="F201" s="186" t="s">
        <v>350</v>
      </c>
      <c r="G201" s="187" t="s">
        <v>206</v>
      </c>
      <c r="H201" s="188">
        <v>1</v>
      </c>
      <c r="I201" s="189">
        <v>1100</v>
      </c>
      <c r="J201" s="189">
        <f>ROUND(I201*H201,2)</f>
        <v>1100</v>
      </c>
      <c r="K201" s="190"/>
      <c r="L201" s="191"/>
      <c r="M201" s="192" t="s">
        <v>1</v>
      </c>
      <c r="N201" s="193" t="s">
        <v>41</v>
      </c>
      <c r="O201" s="172">
        <v>0</v>
      </c>
      <c r="P201" s="172">
        <f>O201*H201</f>
        <v>0</v>
      </c>
      <c r="Q201" s="172">
        <v>0.01</v>
      </c>
      <c r="R201" s="172">
        <f>Q201*H201</f>
        <v>0.01</v>
      </c>
      <c r="S201" s="172">
        <v>0</v>
      </c>
      <c r="T201" s="173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4" t="s">
        <v>226</v>
      </c>
      <c r="AT201" s="174" t="s">
        <v>173</v>
      </c>
      <c r="AU201" s="174" t="s">
        <v>85</v>
      </c>
      <c r="AY201" s="16" t="s">
        <v>124</v>
      </c>
      <c r="BE201" s="175">
        <f>IF(N201="základní",J201,0)</f>
        <v>1100</v>
      </c>
      <c r="BF201" s="175">
        <f>IF(N201="snížená",J201,0)</f>
        <v>0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16" t="s">
        <v>19</v>
      </c>
      <c r="BK201" s="175">
        <f>ROUND(I201*H201,2)</f>
        <v>1100</v>
      </c>
      <c r="BL201" s="16" t="s">
        <v>198</v>
      </c>
      <c r="BM201" s="174" t="s">
        <v>351</v>
      </c>
    </row>
    <row r="202" s="2" customFormat="1" ht="33" customHeight="1">
      <c r="A202" s="29"/>
      <c r="B202" s="162"/>
      <c r="C202" s="184" t="s">
        <v>352</v>
      </c>
      <c r="D202" s="184" t="s">
        <v>173</v>
      </c>
      <c r="E202" s="185" t="s">
        <v>353</v>
      </c>
      <c r="F202" s="186" t="s">
        <v>354</v>
      </c>
      <c r="G202" s="187" t="s">
        <v>206</v>
      </c>
      <c r="H202" s="188">
        <v>1</v>
      </c>
      <c r="I202" s="189">
        <v>1050</v>
      </c>
      <c r="J202" s="189">
        <f>ROUND(I202*H202,2)</f>
        <v>1050</v>
      </c>
      <c r="K202" s="190"/>
      <c r="L202" s="191"/>
      <c r="M202" s="192" t="s">
        <v>1</v>
      </c>
      <c r="N202" s="193" t="s">
        <v>41</v>
      </c>
      <c r="O202" s="172">
        <v>0</v>
      </c>
      <c r="P202" s="172">
        <f>O202*H202</f>
        <v>0</v>
      </c>
      <c r="Q202" s="172">
        <v>0.01</v>
      </c>
      <c r="R202" s="172">
        <f>Q202*H202</f>
        <v>0.01</v>
      </c>
      <c r="S202" s="172">
        <v>0</v>
      </c>
      <c r="T202" s="173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4" t="s">
        <v>226</v>
      </c>
      <c r="AT202" s="174" t="s">
        <v>173</v>
      </c>
      <c r="AU202" s="174" t="s">
        <v>85</v>
      </c>
      <c r="AY202" s="16" t="s">
        <v>124</v>
      </c>
      <c r="BE202" s="175">
        <f>IF(N202="základní",J202,0)</f>
        <v>1050</v>
      </c>
      <c r="BF202" s="175">
        <f>IF(N202="snížená",J202,0)</f>
        <v>0</v>
      </c>
      <c r="BG202" s="175">
        <f>IF(N202="zákl. přenesená",J202,0)</f>
        <v>0</v>
      </c>
      <c r="BH202" s="175">
        <f>IF(N202="sníž. přenesená",J202,0)</f>
        <v>0</v>
      </c>
      <c r="BI202" s="175">
        <f>IF(N202="nulová",J202,0)</f>
        <v>0</v>
      </c>
      <c r="BJ202" s="16" t="s">
        <v>19</v>
      </c>
      <c r="BK202" s="175">
        <f>ROUND(I202*H202,2)</f>
        <v>1050</v>
      </c>
      <c r="BL202" s="16" t="s">
        <v>198</v>
      </c>
      <c r="BM202" s="174" t="s">
        <v>355</v>
      </c>
    </row>
    <row r="203" s="2" customFormat="1" ht="33" customHeight="1">
      <c r="A203" s="29"/>
      <c r="B203" s="162"/>
      <c r="C203" s="184" t="s">
        <v>356</v>
      </c>
      <c r="D203" s="184" t="s">
        <v>173</v>
      </c>
      <c r="E203" s="185" t="s">
        <v>357</v>
      </c>
      <c r="F203" s="186" t="s">
        <v>358</v>
      </c>
      <c r="G203" s="187" t="s">
        <v>206</v>
      </c>
      <c r="H203" s="188">
        <v>2</v>
      </c>
      <c r="I203" s="189">
        <v>850</v>
      </c>
      <c r="J203" s="189">
        <f>ROUND(I203*H203,2)</f>
        <v>1700</v>
      </c>
      <c r="K203" s="190"/>
      <c r="L203" s="191"/>
      <c r="M203" s="192" t="s">
        <v>1</v>
      </c>
      <c r="N203" s="193" t="s">
        <v>41</v>
      </c>
      <c r="O203" s="172">
        <v>0</v>
      </c>
      <c r="P203" s="172">
        <f>O203*H203</f>
        <v>0</v>
      </c>
      <c r="Q203" s="172">
        <v>0.002</v>
      </c>
      <c r="R203" s="172">
        <f>Q203*H203</f>
        <v>0.0040000000000000001</v>
      </c>
      <c r="S203" s="172">
        <v>0</v>
      </c>
      <c r="T203" s="173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4" t="s">
        <v>226</v>
      </c>
      <c r="AT203" s="174" t="s">
        <v>173</v>
      </c>
      <c r="AU203" s="174" t="s">
        <v>85</v>
      </c>
      <c r="AY203" s="16" t="s">
        <v>124</v>
      </c>
      <c r="BE203" s="175">
        <f>IF(N203="základní",J203,0)</f>
        <v>1700</v>
      </c>
      <c r="BF203" s="175">
        <f>IF(N203="snížená",J203,0)</f>
        <v>0</v>
      </c>
      <c r="BG203" s="175">
        <f>IF(N203="zákl. přenesená",J203,0)</f>
        <v>0</v>
      </c>
      <c r="BH203" s="175">
        <f>IF(N203="sníž. přenesená",J203,0)</f>
        <v>0</v>
      </c>
      <c r="BI203" s="175">
        <f>IF(N203="nulová",J203,0)</f>
        <v>0</v>
      </c>
      <c r="BJ203" s="16" t="s">
        <v>19</v>
      </c>
      <c r="BK203" s="175">
        <f>ROUND(I203*H203,2)</f>
        <v>1700</v>
      </c>
      <c r="BL203" s="16" t="s">
        <v>198</v>
      </c>
      <c r="BM203" s="174" t="s">
        <v>359</v>
      </c>
    </row>
    <row r="204" s="2" customFormat="1" ht="33" customHeight="1">
      <c r="A204" s="29"/>
      <c r="B204" s="162"/>
      <c r="C204" s="184" t="s">
        <v>360</v>
      </c>
      <c r="D204" s="184" t="s">
        <v>173</v>
      </c>
      <c r="E204" s="185" t="s">
        <v>361</v>
      </c>
      <c r="F204" s="186" t="s">
        <v>362</v>
      </c>
      <c r="G204" s="187" t="s">
        <v>206</v>
      </c>
      <c r="H204" s="188">
        <v>4</v>
      </c>
      <c r="I204" s="189">
        <v>140</v>
      </c>
      <c r="J204" s="189">
        <f>ROUND(I204*H204,2)</f>
        <v>560</v>
      </c>
      <c r="K204" s="190"/>
      <c r="L204" s="191"/>
      <c r="M204" s="192" t="s">
        <v>1</v>
      </c>
      <c r="N204" s="193" t="s">
        <v>41</v>
      </c>
      <c r="O204" s="172">
        <v>0</v>
      </c>
      <c r="P204" s="172">
        <f>O204*H204</f>
        <v>0</v>
      </c>
      <c r="Q204" s="172">
        <v>0.002</v>
      </c>
      <c r="R204" s="172">
        <f>Q204*H204</f>
        <v>0.0080000000000000002</v>
      </c>
      <c r="S204" s="172">
        <v>0</v>
      </c>
      <c r="T204" s="173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4" t="s">
        <v>226</v>
      </c>
      <c r="AT204" s="174" t="s">
        <v>173</v>
      </c>
      <c r="AU204" s="174" t="s">
        <v>85</v>
      </c>
      <c r="AY204" s="16" t="s">
        <v>124</v>
      </c>
      <c r="BE204" s="175">
        <f>IF(N204="základní",J204,0)</f>
        <v>560</v>
      </c>
      <c r="BF204" s="175">
        <f>IF(N204="snížená",J204,0)</f>
        <v>0</v>
      </c>
      <c r="BG204" s="175">
        <f>IF(N204="zákl. přenesená",J204,0)</f>
        <v>0</v>
      </c>
      <c r="BH204" s="175">
        <f>IF(N204="sníž. přenesená",J204,0)</f>
        <v>0</v>
      </c>
      <c r="BI204" s="175">
        <f>IF(N204="nulová",J204,0)</f>
        <v>0</v>
      </c>
      <c r="BJ204" s="16" t="s">
        <v>19</v>
      </c>
      <c r="BK204" s="175">
        <f>ROUND(I204*H204,2)</f>
        <v>560</v>
      </c>
      <c r="BL204" s="16" t="s">
        <v>198</v>
      </c>
      <c r="BM204" s="174" t="s">
        <v>363</v>
      </c>
    </row>
    <row r="205" s="2" customFormat="1" ht="33" customHeight="1">
      <c r="A205" s="29"/>
      <c r="B205" s="162"/>
      <c r="C205" s="184" t="s">
        <v>364</v>
      </c>
      <c r="D205" s="184" t="s">
        <v>173</v>
      </c>
      <c r="E205" s="185" t="s">
        <v>365</v>
      </c>
      <c r="F205" s="186" t="s">
        <v>366</v>
      </c>
      <c r="G205" s="187" t="s">
        <v>206</v>
      </c>
      <c r="H205" s="188">
        <v>2</v>
      </c>
      <c r="I205" s="189">
        <v>950</v>
      </c>
      <c r="J205" s="189">
        <f>ROUND(I205*H205,2)</f>
        <v>1900</v>
      </c>
      <c r="K205" s="190"/>
      <c r="L205" s="191"/>
      <c r="M205" s="192" t="s">
        <v>1</v>
      </c>
      <c r="N205" s="193" t="s">
        <v>41</v>
      </c>
      <c r="O205" s="172">
        <v>0</v>
      </c>
      <c r="P205" s="172">
        <f>O205*H205</f>
        <v>0</v>
      </c>
      <c r="Q205" s="172">
        <v>0.002</v>
      </c>
      <c r="R205" s="172">
        <f>Q205*H205</f>
        <v>0.0040000000000000001</v>
      </c>
      <c r="S205" s="172">
        <v>0</v>
      </c>
      <c r="T205" s="173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4" t="s">
        <v>226</v>
      </c>
      <c r="AT205" s="174" t="s">
        <v>173</v>
      </c>
      <c r="AU205" s="174" t="s">
        <v>85</v>
      </c>
      <c r="AY205" s="16" t="s">
        <v>124</v>
      </c>
      <c r="BE205" s="175">
        <f>IF(N205="základní",J205,0)</f>
        <v>1900</v>
      </c>
      <c r="BF205" s="175">
        <f>IF(N205="snížená",J205,0)</f>
        <v>0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16" t="s">
        <v>19</v>
      </c>
      <c r="BK205" s="175">
        <f>ROUND(I205*H205,2)</f>
        <v>1900</v>
      </c>
      <c r="BL205" s="16" t="s">
        <v>198</v>
      </c>
      <c r="BM205" s="174" t="s">
        <v>367</v>
      </c>
    </row>
    <row r="206" s="2" customFormat="1" ht="21.75" customHeight="1">
      <c r="A206" s="29"/>
      <c r="B206" s="162"/>
      <c r="C206" s="163" t="s">
        <v>368</v>
      </c>
      <c r="D206" s="163" t="s">
        <v>126</v>
      </c>
      <c r="E206" s="164" t="s">
        <v>369</v>
      </c>
      <c r="F206" s="165" t="s">
        <v>370</v>
      </c>
      <c r="G206" s="166" t="s">
        <v>206</v>
      </c>
      <c r="H206" s="167">
        <v>1</v>
      </c>
      <c r="I206" s="168">
        <v>650</v>
      </c>
      <c r="J206" s="168">
        <f>ROUND(I206*H206,2)</f>
        <v>650</v>
      </c>
      <c r="K206" s="169"/>
      <c r="L206" s="30"/>
      <c r="M206" s="170" t="s">
        <v>1</v>
      </c>
      <c r="N206" s="171" t="s">
        <v>41</v>
      </c>
      <c r="O206" s="172">
        <v>0.029999999999999999</v>
      </c>
      <c r="P206" s="172">
        <f>O206*H206</f>
        <v>0.029999999999999999</v>
      </c>
      <c r="Q206" s="172">
        <v>0</v>
      </c>
      <c r="R206" s="172">
        <f>Q206*H206</f>
        <v>0</v>
      </c>
      <c r="S206" s="172">
        <v>0</v>
      </c>
      <c r="T206" s="173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4" t="s">
        <v>198</v>
      </c>
      <c r="AT206" s="174" t="s">
        <v>126</v>
      </c>
      <c r="AU206" s="174" t="s">
        <v>85</v>
      </c>
      <c r="AY206" s="16" t="s">
        <v>124</v>
      </c>
      <c r="BE206" s="175">
        <f>IF(N206="základní",J206,0)</f>
        <v>650</v>
      </c>
      <c r="BF206" s="175">
        <f>IF(N206="snížená",J206,0)</f>
        <v>0</v>
      </c>
      <c r="BG206" s="175">
        <f>IF(N206="zákl. přenesená",J206,0)</f>
        <v>0</v>
      </c>
      <c r="BH206" s="175">
        <f>IF(N206="sníž. přenesená",J206,0)</f>
        <v>0</v>
      </c>
      <c r="BI206" s="175">
        <f>IF(N206="nulová",J206,0)</f>
        <v>0</v>
      </c>
      <c r="BJ206" s="16" t="s">
        <v>19</v>
      </c>
      <c r="BK206" s="175">
        <f>ROUND(I206*H206,2)</f>
        <v>650</v>
      </c>
      <c r="BL206" s="16" t="s">
        <v>198</v>
      </c>
      <c r="BM206" s="174" t="s">
        <v>371</v>
      </c>
    </row>
    <row r="207" s="12" customFormat="1" ht="22.8" customHeight="1">
      <c r="A207" s="12"/>
      <c r="B207" s="150"/>
      <c r="C207" s="12"/>
      <c r="D207" s="151" t="s">
        <v>75</v>
      </c>
      <c r="E207" s="160" t="s">
        <v>372</v>
      </c>
      <c r="F207" s="160" t="s">
        <v>373</v>
      </c>
      <c r="G207" s="12"/>
      <c r="H207" s="12"/>
      <c r="I207" s="12"/>
      <c r="J207" s="161">
        <f>BK207</f>
        <v>24420</v>
      </c>
      <c r="K207" s="12"/>
      <c r="L207" s="150"/>
      <c r="M207" s="154"/>
      <c r="N207" s="155"/>
      <c r="O207" s="155"/>
      <c r="P207" s="156">
        <f>SUM(P208:P209)</f>
        <v>5.4180000000000001</v>
      </c>
      <c r="Q207" s="155"/>
      <c r="R207" s="156">
        <f>SUM(R208:R209)</f>
        <v>0.11902</v>
      </c>
      <c r="S207" s="155"/>
      <c r="T207" s="157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1" t="s">
        <v>85</v>
      </c>
      <c r="AT207" s="158" t="s">
        <v>75</v>
      </c>
      <c r="AU207" s="158" t="s">
        <v>19</v>
      </c>
      <c r="AY207" s="151" t="s">
        <v>124</v>
      </c>
      <c r="BK207" s="159">
        <f>SUM(BK208:BK209)</f>
        <v>24420</v>
      </c>
    </row>
    <row r="208" s="2" customFormat="1" ht="33" customHeight="1">
      <c r="A208" s="29"/>
      <c r="B208" s="162"/>
      <c r="C208" s="163" t="s">
        <v>374</v>
      </c>
      <c r="D208" s="163" t="s">
        <v>126</v>
      </c>
      <c r="E208" s="164" t="s">
        <v>375</v>
      </c>
      <c r="F208" s="165" t="s">
        <v>376</v>
      </c>
      <c r="G208" s="166" t="s">
        <v>206</v>
      </c>
      <c r="H208" s="167">
        <v>1</v>
      </c>
      <c r="I208" s="168">
        <v>22800</v>
      </c>
      <c r="J208" s="168">
        <f>ROUND(I208*H208,2)</f>
        <v>22800</v>
      </c>
      <c r="K208" s="169"/>
      <c r="L208" s="30"/>
      <c r="M208" s="170" t="s">
        <v>1</v>
      </c>
      <c r="N208" s="171" t="s">
        <v>41</v>
      </c>
      <c r="O208" s="172">
        <v>5.1680000000000001</v>
      </c>
      <c r="P208" s="172">
        <f>O208*H208</f>
        <v>5.1680000000000001</v>
      </c>
      <c r="Q208" s="172">
        <v>0.11388</v>
      </c>
      <c r="R208" s="172">
        <f>Q208*H208</f>
        <v>0.11388</v>
      </c>
      <c r="S208" s="172">
        <v>0</v>
      </c>
      <c r="T208" s="173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4" t="s">
        <v>198</v>
      </c>
      <c r="AT208" s="174" t="s">
        <v>126</v>
      </c>
      <c r="AU208" s="174" t="s">
        <v>85</v>
      </c>
      <c r="AY208" s="16" t="s">
        <v>124</v>
      </c>
      <c r="BE208" s="175">
        <f>IF(N208="základní",J208,0)</f>
        <v>22800</v>
      </c>
      <c r="BF208" s="175">
        <f>IF(N208="snížená",J208,0)</f>
        <v>0</v>
      </c>
      <c r="BG208" s="175">
        <f>IF(N208="zákl. přenesená",J208,0)</f>
        <v>0</v>
      </c>
      <c r="BH208" s="175">
        <f>IF(N208="sníž. přenesená",J208,0)</f>
        <v>0</v>
      </c>
      <c r="BI208" s="175">
        <f>IF(N208="nulová",J208,0)</f>
        <v>0</v>
      </c>
      <c r="BJ208" s="16" t="s">
        <v>19</v>
      </c>
      <c r="BK208" s="175">
        <f>ROUND(I208*H208,2)</f>
        <v>22800</v>
      </c>
      <c r="BL208" s="16" t="s">
        <v>198</v>
      </c>
      <c r="BM208" s="174" t="s">
        <v>377</v>
      </c>
    </row>
    <row r="209" s="2" customFormat="1" ht="33" customHeight="1">
      <c r="A209" s="29"/>
      <c r="B209" s="162"/>
      <c r="C209" s="163" t="s">
        <v>378</v>
      </c>
      <c r="D209" s="163" t="s">
        <v>126</v>
      </c>
      <c r="E209" s="164" t="s">
        <v>379</v>
      </c>
      <c r="F209" s="165" t="s">
        <v>380</v>
      </c>
      <c r="G209" s="166" t="s">
        <v>316</v>
      </c>
      <c r="H209" s="167">
        <v>1</v>
      </c>
      <c r="I209" s="168">
        <v>1620</v>
      </c>
      <c r="J209" s="168">
        <f>ROUND(I209*H209,2)</f>
        <v>1620</v>
      </c>
      <c r="K209" s="169"/>
      <c r="L209" s="30"/>
      <c r="M209" s="170" t="s">
        <v>1</v>
      </c>
      <c r="N209" s="171" t="s">
        <v>41</v>
      </c>
      <c r="O209" s="172">
        <v>0.25</v>
      </c>
      <c r="P209" s="172">
        <f>O209*H209</f>
        <v>0.25</v>
      </c>
      <c r="Q209" s="172">
        <v>0.0051399999999999996</v>
      </c>
      <c r="R209" s="172">
        <f>Q209*H209</f>
        <v>0.0051399999999999996</v>
      </c>
      <c r="S209" s="172">
        <v>0</v>
      </c>
      <c r="T209" s="173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4" t="s">
        <v>198</v>
      </c>
      <c r="AT209" s="174" t="s">
        <v>126</v>
      </c>
      <c r="AU209" s="174" t="s">
        <v>85</v>
      </c>
      <c r="AY209" s="16" t="s">
        <v>124</v>
      </c>
      <c r="BE209" s="175">
        <f>IF(N209="základní",J209,0)</f>
        <v>1620</v>
      </c>
      <c r="BF209" s="175">
        <f>IF(N209="snížená",J209,0)</f>
        <v>0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16" t="s">
        <v>19</v>
      </c>
      <c r="BK209" s="175">
        <f>ROUND(I209*H209,2)</f>
        <v>1620</v>
      </c>
      <c r="BL209" s="16" t="s">
        <v>198</v>
      </c>
      <c r="BM209" s="174" t="s">
        <v>381</v>
      </c>
    </row>
    <row r="210" s="12" customFormat="1" ht="22.8" customHeight="1">
      <c r="A210" s="12"/>
      <c r="B210" s="150"/>
      <c r="C210" s="12"/>
      <c r="D210" s="151" t="s">
        <v>75</v>
      </c>
      <c r="E210" s="160" t="s">
        <v>382</v>
      </c>
      <c r="F210" s="160" t="s">
        <v>383</v>
      </c>
      <c r="G210" s="12"/>
      <c r="H210" s="12"/>
      <c r="I210" s="12"/>
      <c r="J210" s="161">
        <f>BK210</f>
        <v>93155.959999999992</v>
      </c>
      <c r="K210" s="12"/>
      <c r="L210" s="150"/>
      <c r="M210" s="154"/>
      <c r="N210" s="155"/>
      <c r="O210" s="155"/>
      <c r="P210" s="156">
        <f>SUM(P211:P228)</f>
        <v>65.745199999999997</v>
      </c>
      <c r="Q210" s="155"/>
      <c r="R210" s="156">
        <f>SUM(R211:R228)</f>
        <v>0.067818000000000003</v>
      </c>
      <c r="S210" s="155"/>
      <c r="T210" s="157">
        <f>SUM(T211:T228)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1" t="s">
        <v>85</v>
      </c>
      <c r="AT210" s="158" t="s">
        <v>75</v>
      </c>
      <c r="AU210" s="158" t="s">
        <v>19</v>
      </c>
      <c r="AY210" s="151" t="s">
        <v>124</v>
      </c>
      <c r="BK210" s="159">
        <f>SUM(BK211:BK228)</f>
        <v>93155.959999999992</v>
      </c>
    </row>
    <row r="211" s="2" customFormat="1" ht="21.75" customHeight="1">
      <c r="A211" s="29"/>
      <c r="B211" s="162"/>
      <c r="C211" s="163" t="s">
        <v>384</v>
      </c>
      <c r="D211" s="163" t="s">
        <v>126</v>
      </c>
      <c r="E211" s="164" t="s">
        <v>385</v>
      </c>
      <c r="F211" s="165" t="s">
        <v>386</v>
      </c>
      <c r="G211" s="166" t="s">
        <v>176</v>
      </c>
      <c r="H211" s="167">
        <v>14.4</v>
      </c>
      <c r="I211" s="168">
        <v>482</v>
      </c>
      <c r="J211" s="168">
        <f>ROUND(I211*H211,2)</f>
        <v>6940.8000000000002</v>
      </c>
      <c r="K211" s="169"/>
      <c r="L211" s="30"/>
      <c r="M211" s="170" t="s">
        <v>1</v>
      </c>
      <c r="N211" s="171" t="s">
        <v>41</v>
      </c>
      <c r="O211" s="172">
        <v>0.42399999999999999</v>
      </c>
      <c r="P211" s="172">
        <f>O211*H211</f>
        <v>6.1055999999999999</v>
      </c>
      <c r="Q211" s="172">
        <v>0.00068999999999999997</v>
      </c>
      <c r="R211" s="172">
        <f>Q211*H211</f>
        <v>0.0099360000000000004</v>
      </c>
      <c r="S211" s="172">
        <v>0</v>
      </c>
      <c r="T211" s="173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4" t="s">
        <v>198</v>
      </c>
      <c r="AT211" s="174" t="s">
        <v>126</v>
      </c>
      <c r="AU211" s="174" t="s">
        <v>85</v>
      </c>
      <c r="AY211" s="16" t="s">
        <v>124</v>
      </c>
      <c r="BE211" s="175">
        <f>IF(N211="základní",J211,0)</f>
        <v>6940.8000000000002</v>
      </c>
      <c r="BF211" s="175">
        <f>IF(N211="snížená",J211,0)</f>
        <v>0</v>
      </c>
      <c r="BG211" s="175">
        <f>IF(N211="zákl. přenesená",J211,0)</f>
        <v>0</v>
      </c>
      <c r="BH211" s="175">
        <f>IF(N211="sníž. přenesená",J211,0)</f>
        <v>0</v>
      </c>
      <c r="BI211" s="175">
        <f>IF(N211="nulová",J211,0)</f>
        <v>0</v>
      </c>
      <c r="BJ211" s="16" t="s">
        <v>19</v>
      </c>
      <c r="BK211" s="175">
        <f>ROUND(I211*H211,2)</f>
        <v>6940.8000000000002</v>
      </c>
      <c r="BL211" s="16" t="s">
        <v>198</v>
      </c>
      <c r="BM211" s="174" t="s">
        <v>387</v>
      </c>
    </row>
    <row r="212" s="13" customFormat="1">
      <c r="A212" s="13"/>
      <c r="B212" s="176"/>
      <c r="C212" s="13"/>
      <c r="D212" s="177" t="s">
        <v>132</v>
      </c>
      <c r="E212" s="13"/>
      <c r="F212" s="179" t="s">
        <v>388</v>
      </c>
      <c r="G212" s="13"/>
      <c r="H212" s="180">
        <v>14.4</v>
      </c>
      <c r="I212" s="13"/>
      <c r="J212" s="13"/>
      <c r="K212" s="13"/>
      <c r="L212" s="176"/>
      <c r="M212" s="181"/>
      <c r="N212" s="182"/>
      <c r="O212" s="182"/>
      <c r="P212" s="182"/>
      <c r="Q212" s="182"/>
      <c r="R212" s="182"/>
      <c r="S212" s="182"/>
      <c r="T212" s="18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78" t="s">
        <v>132</v>
      </c>
      <c r="AU212" s="178" t="s">
        <v>85</v>
      </c>
      <c r="AV212" s="13" t="s">
        <v>85</v>
      </c>
      <c r="AW212" s="13" t="s">
        <v>3</v>
      </c>
      <c r="AX212" s="13" t="s">
        <v>19</v>
      </c>
      <c r="AY212" s="178" t="s">
        <v>124</v>
      </c>
    </row>
    <row r="213" s="2" customFormat="1" ht="21.75" customHeight="1">
      <c r="A213" s="29"/>
      <c r="B213" s="162"/>
      <c r="C213" s="163" t="s">
        <v>389</v>
      </c>
      <c r="D213" s="163" t="s">
        <v>126</v>
      </c>
      <c r="E213" s="164" t="s">
        <v>390</v>
      </c>
      <c r="F213" s="165" t="s">
        <v>391</v>
      </c>
      <c r="G213" s="166" t="s">
        <v>206</v>
      </c>
      <c r="H213" s="167">
        <v>7</v>
      </c>
      <c r="I213" s="168">
        <v>185</v>
      </c>
      <c r="J213" s="168">
        <f>ROUND(I213*H213,2)</f>
        <v>1295</v>
      </c>
      <c r="K213" s="169"/>
      <c r="L213" s="30"/>
      <c r="M213" s="170" t="s">
        <v>1</v>
      </c>
      <c r="N213" s="171" t="s">
        <v>41</v>
      </c>
      <c r="O213" s="172">
        <v>0.34999999999999998</v>
      </c>
      <c r="P213" s="172">
        <f>O213*H213</f>
        <v>2.4499999999999997</v>
      </c>
      <c r="Q213" s="172">
        <v>3.0000000000000001E-05</v>
      </c>
      <c r="R213" s="172">
        <f>Q213*H213</f>
        <v>0.00021000000000000001</v>
      </c>
      <c r="S213" s="172">
        <v>0</v>
      </c>
      <c r="T213" s="173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4" t="s">
        <v>198</v>
      </c>
      <c r="AT213" s="174" t="s">
        <v>126</v>
      </c>
      <c r="AU213" s="174" t="s">
        <v>85</v>
      </c>
      <c r="AY213" s="16" t="s">
        <v>124</v>
      </c>
      <c r="BE213" s="175">
        <f>IF(N213="základní",J213,0)</f>
        <v>1295</v>
      </c>
      <c r="BF213" s="175">
        <f>IF(N213="snížená",J213,0)</f>
        <v>0</v>
      </c>
      <c r="BG213" s="175">
        <f>IF(N213="zákl. přenesená",J213,0)</f>
        <v>0</v>
      </c>
      <c r="BH213" s="175">
        <f>IF(N213="sníž. přenesená",J213,0)</f>
        <v>0</v>
      </c>
      <c r="BI213" s="175">
        <f>IF(N213="nulová",J213,0)</f>
        <v>0</v>
      </c>
      <c r="BJ213" s="16" t="s">
        <v>19</v>
      </c>
      <c r="BK213" s="175">
        <f>ROUND(I213*H213,2)</f>
        <v>1295</v>
      </c>
      <c r="BL213" s="16" t="s">
        <v>198</v>
      </c>
      <c r="BM213" s="174" t="s">
        <v>392</v>
      </c>
    </row>
    <row r="214" s="2" customFormat="1" ht="16.5" customHeight="1">
      <c r="A214" s="29"/>
      <c r="B214" s="162"/>
      <c r="C214" s="163" t="s">
        <v>393</v>
      </c>
      <c r="D214" s="163" t="s">
        <v>126</v>
      </c>
      <c r="E214" s="164" t="s">
        <v>394</v>
      </c>
      <c r="F214" s="165" t="s">
        <v>395</v>
      </c>
      <c r="G214" s="166" t="s">
        <v>176</v>
      </c>
      <c r="H214" s="167">
        <v>14.4</v>
      </c>
      <c r="I214" s="168">
        <v>19.300000000000001</v>
      </c>
      <c r="J214" s="168">
        <f>ROUND(I214*H214,2)</f>
        <v>277.92000000000002</v>
      </c>
      <c r="K214" s="169"/>
      <c r="L214" s="30"/>
      <c r="M214" s="170" t="s">
        <v>1</v>
      </c>
      <c r="N214" s="171" t="s">
        <v>41</v>
      </c>
      <c r="O214" s="172">
        <v>0.037999999999999999</v>
      </c>
      <c r="P214" s="172">
        <f>O214*H214</f>
        <v>0.54720000000000002</v>
      </c>
      <c r="Q214" s="172">
        <v>0</v>
      </c>
      <c r="R214" s="172">
        <f>Q214*H214</f>
        <v>0</v>
      </c>
      <c r="S214" s="172">
        <v>0</v>
      </c>
      <c r="T214" s="173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4" t="s">
        <v>198</v>
      </c>
      <c r="AT214" s="174" t="s">
        <v>126</v>
      </c>
      <c r="AU214" s="174" t="s">
        <v>85</v>
      </c>
      <c r="AY214" s="16" t="s">
        <v>124</v>
      </c>
      <c r="BE214" s="175">
        <f>IF(N214="základní",J214,0)</f>
        <v>277.92000000000002</v>
      </c>
      <c r="BF214" s="175">
        <f>IF(N214="snížená",J214,0)</f>
        <v>0</v>
      </c>
      <c r="BG214" s="175">
        <f>IF(N214="zákl. přenesená",J214,0)</f>
        <v>0</v>
      </c>
      <c r="BH214" s="175">
        <f>IF(N214="sníž. přenesená",J214,0)</f>
        <v>0</v>
      </c>
      <c r="BI214" s="175">
        <f>IF(N214="nulová",J214,0)</f>
        <v>0</v>
      </c>
      <c r="BJ214" s="16" t="s">
        <v>19</v>
      </c>
      <c r="BK214" s="175">
        <f>ROUND(I214*H214,2)</f>
        <v>277.92000000000002</v>
      </c>
      <c r="BL214" s="16" t="s">
        <v>198</v>
      </c>
      <c r="BM214" s="174" t="s">
        <v>396</v>
      </c>
    </row>
    <row r="215" s="2" customFormat="1" ht="21.75" customHeight="1">
      <c r="A215" s="29"/>
      <c r="B215" s="162"/>
      <c r="C215" s="163" t="s">
        <v>397</v>
      </c>
      <c r="D215" s="163" t="s">
        <v>126</v>
      </c>
      <c r="E215" s="164" t="s">
        <v>398</v>
      </c>
      <c r="F215" s="165" t="s">
        <v>399</v>
      </c>
      <c r="G215" s="166" t="s">
        <v>176</v>
      </c>
      <c r="H215" s="167">
        <v>136.80000000000001</v>
      </c>
      <c r="I215" s="168">
        <v>192</v>
      </c>
      <c r="J215" s="168">
        <f>ROUND(I215*H215,2)</f>
        <v>26265.599999999999</v>
      </c>
      <c r="K215" s="169"/>
      <c r="L215" s="30"/>
      <c r="M215" s="170" t="s">
        <v>1</v>
      </c>
      <c r="N215" s="171" t="s">
        <v>41</v>
      </c>
      <c r="O215" s="172">
        <v>0.17799999999999999</v>
      </c>
      <c r="P215" s="172">
        <f>O215*H215</f>
        <v>24.3504</v>
      </c>
      <c r="Q215" s="172">
        <v>0.00018000000000000001</v>
      </c>
      <c r="R215" s="172">
        <f>Q215*H215</f>
        <v>0.024624000000000004</v>
      </c>
      <c r="S215" s="172">
        <v>0</v>
      </c>
      <c r="T215" s="173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4" t="s">
        <v>198</v>
      </c>
      <c r="AT215" s="174" t="s">
        <v>126</v>
      </c>
      <c r="AU215" s="174" t="s">
        <v>85</v>
      </c>
      <c r="AY215" s="16" t="s">
        <v>124</v>
      </c>
      <c r="BE215" s="175">
        <f>IF(N215="základní",J215,0)</f>
        <v>26265.599999999999</v>
      </c>
      <c r="BF215" s="175">
        <f>IF(N215="snížená",J215,0)</f>
        <v>0</v>
      </c>
      <c r="BG215" s="175">
        <f>IF(N215="zákl. přenesená",J215,0)</f>
        <v>0</v>
      </c>
      <c r="BH215" s="175">
        <f>IF(N215="sníž. přenesená",J215,0)</f>
        <v>0</v>
      </c>
      <c r="BI215" s="175">
        <f>IF(N215="nulová",J215,0)</f>
        <v>0</v>
      </c>
      <c r="BJ215" s="16" t="s">
        <v>19</v>
      </c>
      <c r="BK215" s="175">
        <f>ROUND(I215*H215,2)</f>
        <v>26265.599999999999</v>
      </c>
      <c r="BL215" s="16" t="s">
        <v>198</v>
      </c>
      <c r="BM215" s="174" t="s">
        <v>400</v>
      </c>
    </row>
    <row r="216" s="13" customFormat="1">
      <c r="A216" s="13"/>
      <c r="B216" s="176"/>
      <c r="C216" s="13"/>
      <c r="D216" s="177" t="s">
        <v>132</v>
      </c>
      <c r="E216" s="13"/>
      <c r="F216" s="179" t="s">
        <v>401</v>
      </c>
      <c r="G216" s="13"/>
      <c r="H216" s="180">
        <v>136.80000000000001</v>
      </c>
      <c r="I216" s="13"/>
      <c r="J216" s="13"/>
      <c r="K216" s="13"/>
      <c r="L216" s="176"/>
      <c r="M216" s="181"/>
      <c r="N216" s="182"/>
      <c r="O216" s="182"/>
      <c r="P216" s="182"/>
      <c r="Q216" s="182"/>
      <c r="R216" s="182"/>
      <c r="S216" s="182"/>
      <c r="T216" s="18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78" t="s">
        <v>132</v>
      </c>
      <c r="AU216" s="178" t="s">
        <v>85</v>
      </c>
      <c r="AV216" s="13" t="s">
        <v>85</v>
      </c>
      <c r="AW216" s="13" t="s">
        <v>3</v>
      </c>
      <c r="AX216" s="13" t="s">
        <v>19</v>
      </c>
      <c r="AY216" s="178" t="s">
        <v>124</v>
      </c>
    </row>
    <row r="217" s="2" customFormat="1" ht="21.75" customHeight="1">
      <c r="A217" s="29"/>
      <c r="B217" s="162"/>
      <c r="C217" s="163" t="s">
        <v>402</v>
      </c>
      <c r="D217" s="163" t="s">
        <v>126</v>
      </c>
      <c r="E217" s="164" t="s">
        <v>403</v>
      </c>
      <c r="F217" s="165" t="s">
        <v>404</v>
      </c>
      <c r="G217" s="166" t="s">
        <v>176</v>
      </c>
      <c r="H217" s="167">
        <v>28.800000000000001</v>
      </c>
      <c r="I217" s="168">
        <v>213</v>
      </c>
      <c r="J217" s="168">
        <f>ROUND(I217*H217,2)</f>
        <v>6134.3999999999996</v>
      </c>
      <c r="K217" s="169"/>
      <c r="L217" s="30"/>
      <c r="M217" s="170" t="s">
        <v>1</v>
      </c>
      <c r="N217" s="171" t="s">
        <v>41</v>
      </c>
      <c r="O217" s="172">
        <v>0.188</v>
      </c>
      <c r="P217" s="172">
        <f>O217*H217</f>
        <v>5.4144000000000005</v>
      </c>
      <c r="Q217" s="172">
        <v>0.00019000000000000001</v>
      </c>
      <c r="R217" s="172">
        <f>Q217*H217</f>
        <v>0.0054720000000000003</v>
      </c>
      <c r="S217" s="172">
        <v>0</v>
      </c>
      <c r="T217" s="173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4" t="s">
        <v>198</v>
      </c>
      <c r="AT217" s="174" t="s">
        <v>126</v>
      </c>
      <c r="AU217" s="174" t="s">
        <v>85</v>
      </c>
      <c r="AY217" s="16" t="s">
        <v>124</v>
      </c>
      <c r="BE217" s="175">
        <f>IF(N217="základní",J217,0)</f>
        <v>6134.3999999999996</v>
      </c>
      <c r="BF217" s="175">
        <f>IF(N217="snížená",J217,0)</f>
        <v>0</v>
      </c>
      <c r="BG217" s="175">
        <f>IF(N217="zákl. přenesená",J217,0)</f>
        <v>0</v>
      </c>
      <c r="BH217" s="175">
        <f>IF(N217="sníž. přenesená",J217,0)</f>
        <v>0</v>
      </c>
      <c r="BI217" s="175">
        <f>IF(N217="nulová",J217,0)</f>
        <v>0</v>
      </c>
      <c r="BJ217" s="16" t="s">
        <v>19</v>
      </c>
      <c r="BK217" s="175">
        <f>ROUND(I217*H217,2)</f>
        <v>6134.3999999999996</v>
      </c>
      <c r="BL217" s="16" t="s">
        <v>198</v>
      </c>
      <c r="BM217" s="174" t="s">
        <v>405</v>
      </c>
    </row>
    <row r="218" s="13" customFormat="1">
      <c r="A218" s="13"/>
      <c r="B218" s="176"/>
      <c r="C218" s="13"/>
      <c r="D218" s="177" t="s">
        <v>132</v>
      </c>
      <c r="E218" s="13"/>
      <c r="F218" s="179" t="s">
        <v>406</v>
      </c>
      <c r="G218" s="13"/>
      <c r="H218" s="180">
        <v>28.800000000000001</v>
      </c>
      <c r="I218" s="13"/>
      <c r="J218" s="13"/>
      <c r="K218" s="13"/>
      <c r="L218" s="176"/>
      <c r="M218" s="181"/>
      <c r="N218" s="182"/>
      <c r="O218" s="182"/>
      <c r="P218" s="182"/>
      <c r="Q218" s="182"/>
      <c r="R218" s="182"/>
      <c r="S218" s="182"/>
      <c r="T218" s="18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78" t="s">
        <v>132</v>
      </c>
      <c r="AU218" s="178" t="s">
        <v>85</v>
      </c>
      <c r="AV218" s="13" t="s">
        <v>85</v>
      </c>
      <c r="AW218" s="13" t="s">
        <v>3</v>
      </c>
      <c r="AX218" s="13" t="s">
        <v>19</v>
      </c>
      <c r="AY218" s="178" t="s">
        <v>124</v>
      </c>
    </row>
    <row r="219" s="2" customFormat="1" ht="21.75" customHeight="1">
      <c r="A219" s="29"/>
      <c r="B219" s="162"/>
      <c r="C219" s="163" t="s">
        <v>407</v>
      </c>
      <c r="D219" s="163" t="s">
        <v>126</v>
      </c>
      <c r="E219" s="164" t="s">
        <v>408</v>
      </c>
      <c r="F219" s="165" t="s">
        <v>409</v>
      </c>
      <c r="G219" s="166" t="s">
        <v>176</v>
      </c>
      <c r="H219" s="167">
        <v>72</v>
      </c>
      <c r="I219" s="168">
        <v>306</v>
      </c>
      <c r="J219" s="168">
        <f>ROUND(I219*H219,2)</f>
        <v>22032</v>
      </c>
      <c r="K219" s="169"/>
      <c r="L219" s="30"/>
      <c r="M219" s="170" t="s">
        <v>1</v>
      </c>
      <c r="N219" s="171" t="s">
        <v>41</v>
      </c>
      <c r="O219" s="172">
        <v>0.20300000000000001</v>
      </c>
      <c r="P219" s="172">
        <f>O219*H219</f>
        <v>14.616000000000001</v>
      </c>
      <c r="Q219" s="172">
        <v>0.00033</v>
      </c>
      <c r="R219" s="172">
        <f>Q219*H219</f>
        <v>0.02376</v>
      </c>
      <c r="S219" s="172">
        <v>0</v>
      </c>
      <c r="T219" s="173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4" t="s">
        <v>198</v>
      </c>
      <c r="AT219" s="174" t="s">
        <v>126</v>
      </c>
      <c r="AU219" s="174" t="s">
        <v>85</v>
      </c>
      <c r="AY219" s="16" t="s">
        <v>124</v>
      </c>
      <c r="BE219" s="175">
        <f>IF(N219="základní",J219,0)</f>
        <v>22032</v>
      </c>
      <c r="BF219" s="175">
        <f>IF(N219="snížená",J219,0)</f>
        <v>0</v>
      </c>
      <c r="BG219" s="175">
        <f>IF(N219="zákl. přenesená",J219,0)</f>
        <v>0</v>
      </c>
      <c r="BH219" s="175">
        <f>IF(N219="sníž. přenesená",J219,0)</f>
        <v>0</v>
      </c>
      <c r="BI219" s="175">
        <f>IF(N219="nulová",J219,0)</f>
        <v>0</v>
      </c>
      <c r="BJ219" s="16" t="s">
        <v>19</v>
      </c>
      <c r="BK219" s="175">
        <f>ROUND(I219*H219,2)</f>
        <v>22032</v>
      </c>
      <c r="BL219" s="16" t="s">
        <v>198</v>
      </c>
      <c r="BM219" s="174" t="s">
        <v>410</v>
      </c>
    </row>
    <row r="220" s="13" customFormat="1">
      <c r="A220" s="13"/>
      <c r="B220" s="176"/>
      <c r="C220" s="13"/>
      <c r="D220" s="177" t="s">
        <v>132</v>
      </c>
      <c r="E220" s="13"/>
      <c r="F220" s="179" t="s">
        <v>411</v>
      </c>
      <c r="G220" s="13"/>
      <c r="H220" s="180">
        <v>72</v>
      </c>
      <c r="I220" s="13"/>
      <c r="J220" s="13"/>
      <c r="K220" s="13"/>
      <c r="L220" s="176"/>
      <c r="M220" s="181"/>
      <c r="N220" s="182"/>
      <c r="O220" s="182"/>
      <c r="P220" s="182"/>
      <c r="Q220" s="182"/>
      <c r="R220" s="182"/>
      <c r="S220" s="182"/>
      <c r="T220" s="18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78" t="s">
        <v>132</v>
      </c>
      <c r="AU220" s="178" t="s">
        <v>85</v>
      </c>
      <c r="AV220" s="13" t="s">
        <v>85</v>
      </c>
      <c r="AW220" s="13" t="s">
        <v>3</v>
      </c>
      <c r="AX220" s="13" t="s">
        <v>19</v>
      </c>
      <c r="AY220" s="178" t="s">
        <v>124</v>
      </c>
    </row>
    <row r="221" s="2" customFormat="1" ht="21.75" customHeight="1">
      <c r="A221" s="29"/>
      <c r="B221" s="162"/>
      <c r="C221" s="163" t="s">
        <v>412</v>
      </c>
      <c r="D221" s="163" t="s">
        <v>126</v>
      </c>
      <c r="E221" s="164" t="s">
        <v>413</v>
      </c>
      <c r="F221" s="165" t="s">
        <v>414</v>
      </c>
      <c r="G221" s="166" t="s">
        <v>176</v>
      </c>
      <c r="H221" s="167">
        <v>7.2000000000000002</v>
      </c>
      <c r="I221" s="168">
        <v>482</v>
      </c>
      <c r="J221" s="168">
        <f>ROUND(I221*H221,2)</f>
        <v>3470.4000000000001</v>
      </c>
      <c r="K221" s="169"/>
      <c r="L221" s="30"/>
      <c r="M221" s="170" t="s">
        <v>1</v>
      </c>
      <c r="N221" s="171" t="s">
        <v>41</v>
      </c>
      <c r="O221" s="172">
        <v>0.248</v>
      </c>
      <c r="P221" s="172">
        <f>O221*H221</f>
        <v>1.7856000000000001</v>
      </c>
      <c r="Q221" s="172">
        <v>0.00052999999999999998</v>
      </c>
      <c r="R221" s="172">
        <f>Q221*H221</f>
        <v>0.0038159999999999999</v>
      </c>
      <c r="S221" s="172">
        <v>0</v>
      </c>
      <c r="T221" s="173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4" t="s">
        <v>198</v>
      </c>
      <c r="AT221" s="174" t="s">
        <v>126</v>
      </c>
      <c r="AU221" s="174" t="s">
        <v>85</v>
      </c>
      <c r="AY221" s="16" t="s">
        <v>124</v>
      </c>
      <c r="BE221" s="175">
        <f>IF(N221="základní",J221,0)</f>
        <v>3470.4000000000001</v>
      </c>
      <c r="BF221" s="175">
        <f>IF(N221="snížená",J221,0)</f>
        <v>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16" t="s">
        <v>19</v>
      </c>
      <c r="BK221" s="175">
        <f>ROUND(I221*H221,2)</f>
        <v>3470.4000000000001</v>
      </c>
      <c r="BL221" s="16" t="s">
        <v>198</v>
      </c>
      <c r="BM221" s="174" t="s">
        <v>415</v>
      </c>
    </row>
    <row r="222" s="13" customFormat="1">
      <c r="A222" s="13"/>
      <c r="B222" s="176"/>
      <c r="C222" s="13"/>
      <c r="D222" s="177" t="s">
        <v>132</v>
      </c>
      <c r="E222" s="13"/>
      <c r="F222" s="179" t="s">
        <v>416</v>
      </c>
      <c r="G222" s="13"/>
      <c r="H222" s="180">
        <v>7.2000000000000002</v>
      </c>
      <c r="I222" s="13"/>
      <c r="J222" s="13"/>
      <c r="K222" s="13"/>
      <c r="L222" s="176"/>
      <c r="M222" s="181"/>
      <c r="N222" s="182"/>
      <c r="O222" s="182"/>
      <c r="P222" s="182"/>
      <c r="Q222" s="182"/>
      <c r="R222" s="182"/>
      <c r="S222" s="182"/>
      <c r="T222" s="18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78" t="s">
        <v>132</v>
      </c>
      <c r="AU222" s="178" t="s">
        <v>85</v>
      </c>
      <c r="AV222" s="13" t="s">
        <v>85</v>
      </c>
      <c r="AW222" s="13" t="s">
        <v>3</v>
      </c>
      <c r="AX222" s="13" t="s">
        <v>19</v>
      </c>
      <c r="AY222" s="178" t="s">
        <v>124</v>
      </c>
    </row>
    <row r="223" s="2" customFormat="1" ht="16.5" customHeight="1">
      <c r="A223" s="29"/>
      <c r="B223" s="162"/>
      <c r="C223" s="163" t="s">
        <v>417</v>
      </c>
      <c r="D223" s="163" t="s">
        <v>126</v>
      </c>
      <c r="E223" s="164" t="s">
        <v>418</v>
      </c>
      <c r="F223" s="165" t="s">
        <v>419</v>
      </c>
      <c r="G223" s="166" t="s">
        <v>176</v>
      </c>
      <c r="H223" s="167">
        <v>259.19999999999999</v>
      </c>
      <c r="I223" s="168">
        <v>15.199999999999999</v>
      </c>
      <c r="J223" s="168">
        <f>ROUND(I223*H223,2)</f>
        <v>3939.8400000000001</v>
      </c>
      <c r="K223" s="169"/>
      <c r="L223" s="30"/>
      <c r="M223" s="170" t="s">
        <v>1</v>
      </c>
      <c r="N223" s="171" t="s">
        <v>41</v>
      </c>
      <c r="O223" s="172">
        <v>0.029999999999999999</v>
      </c>
      <c r="P223" s="172">
        <f>O223*H223</f>
        <v>7.7759999999999998</v>
      </c>
      <c r="Q223" s="172">
        <v>0</v>
      </c>
      <c r="R223" s="172">
        <f>Q223*H223</f>
        <v>0</v>
      </c>
      <c r="S223" s="172">
        <v>0</v>
      </c>
      <c r="T223" s="173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4" t="s">
        <v>198</v>
      </c>
      <c r="AT223" s="174" t="s">
        <v>126</v>
      </c>
      <c r="AU223" s="174" t="s">
        <v>85</v>
      </c>
      <c r="AY223" s="16" t="s">
        <v>124</v>
      </c>
      <c r="BE223" s="175">
        <f>IF(N223="základní",J223,0)</f>
        <v>3939.8400000000001</v>
      </c>
      <c r="BF223" s="175">
        <f>IF(N223="snížená",J223,0)</f>
        <v>0</v>
      </c>
      <c r="BG223" s="175">
        <f>IF(N223="zákl. přenesená",J223,0)</f>
        <v>0</v>
      </c>
      <c r="BH223" s="175">
        <f>IF(N223="sníž. přenesená",J223,0)</f>
        <v>0</v>
      </c>
      <c r="BI223" s="175">
        <f>IF(N223="nulová",J223,0)</f>
        <v>0</v>
      </c>
      <c r="BJ223" s="16" t="s">
        <v>19</v>
      </c>
      <c r="BK223" s="175">
        <f>ROUND(I223*H223,2)</f>
        <v>3939.8400000000001</v>
      </c>
      <c r="BL223" s="16" t="s">
        <v>198</v>
      </c>
      <c r="BM223" s="174" t="s">
        <v>420</v>
      </c>
    </row>
    <row r="224" s="13" customFormat="1">
      <c r="A224" s="13"/>
      <c r="B224" s="176"/>
      <c r="C224" s="13"/>
      <c r="D224" s="177" t="s">
        <v>132</v>
      </c>
      <c r="E224" s="178" t="s">
        <v>1</v>
      </c>
      <c r="F224" s="179" t="s">
        <v>421</v>
      </c>
      <c r="G224" s="13"/>
      <c r="H224" s="180">
        <v>259.19999999999999</v>
      </c>
      <c r="I224" s="13"/>
      <c r="J224" s="13"/>
      <c r="K224" s="13"/>
      <c r="L224" s="176"/>
      <c r="M224" s="181"/>
      <c r="N224" s="182"/>
      <c r="O224" s="182"/>
      <c r="P224" s="182"/>
      <c r="Q224" s="182"/>
      <c r="R224" s="182"/>
      <c r="S224" s="182"/>
      <c r="T224" s="18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78" t="s">
        <v>132</v>
      </c>
      <c r="AU224" s="178" t="s">
        <v>85</v>
      </c>
      <c r="AV224" s="13" t="s">
        <v>85</v>
      </c>
      <c r="AW224" s="13" t="s">
        <v>33</v>
      </c>
      <c r="AX224" s="13" t="s">
        <v>19</v>
      </c>
      <c r="AY224" s="178" t="s">
        <v>124</v>
      </c>
    </row>
    <row r="225" s="2" customFormat="1" ht="21.75" customHeight="1">
      <c r="A225" s="29"/>
      <c r="B225" s="162"/>
      <c r="C225" s="163" t="s">
        <v>422</v>
      </c>
      <c r="D225" s="163" t="s">
        <v>126</v>
      </c>
      <c r="E225" s="164" t="s">
        <v>423</v>
      </c>
      <c r="F225" s="165" t="s">
        <v>424</v>
      </c>
      <c r="G225" s="166" t="s">
        <v>425</v>
      </c>
      <c r="H225" s="167">
        <v>24</v>
      </c>
      <c r="I225" s="168">
        <v>350</v>
      </c>
      <c r="J225" s="168">
        <f>ROUND(I225*H225,2)</f>
        <v>8400</v>
      </c>
      <c r="K225" s="169"/>
      <c r="L225" s="30"/>
      <c r="M225" s="170" t="s">
        <v>1</v>
      </c>
      <c r="N225" s="171" t="s">
        <v>41</v>
      </c>
      <c r="O225" s="172">
        <v>0.029999999999999999</v>
      </c>
      <c r="P225" s="172">
        <f>O225*H225</f>
        <v>0.71999999999999997</v>
      </c>
      <c r="Q225" s="172">
        <v>0</v>
      </c>
      <c r="R225" s="172">
        <f>Q225*H225</f>
        <v>0</v>
      </c>
      <c r="S225" s="172">
        <v>0</v>
      </c>
      <c r="T225" s="173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4" t="s">
        <v>198</v>
      </c>
      <c r="AT225" s="174" t="s">
        <v>126</v>
      </c>
      <c r="AU225" s="174" t="s">
        <v>85</v>
      </c>
      <c r="AY225" s="16" t="s">
        <v>124</v>
      </c>
      <c r="BE225" s="175">
        <f>IF(N225="základní",J225,0)</f>
        <v>8400</v>
      </c>
      <c r="BF225" s="175">
        <f>IF(N225="snížená",J225,0)</f>
        <v>0</v>
      </c>
      <c r="BG225" s="175">
        <f>IF(N225="zákl. přenesená",J225,0)</f>
        <v>0</v>
      </c>
      <c r="BH225" s="175">
        <f>IF(N225="sníž. přenesená",J225,0)</f>
        <v>0</v>
      </c>
      <c r="BI225" s="175">
        <f>IF(N225="nulová",J225,0)</f>
        <v>0</v>
      </c>
      <c r="BJ225" s="16" t="s">
        <v>19</v>
      </c>
      <c r="BK225" s="175">
        <f>ROUND(I225*H225,2)</f>
        <v>8400</v>
      </c>
      <c r="BL225" s="16" t="s">
        <v>198</v>
      </c>
      <c r="BM225" s="174" t="s">
        <v>426</v>
      </c>
    </row>
    <row r="226" s="2" customFormat="1" ht="16.5" customHeight="1">
      <c r="A226" s="29"/>
      <c r="B226" s="162"/>
      <c r="C226" s="163" t="s">
        <v>427</v>
      </c>
      <c r="D226" s="163" t="s">
        <v>126</v>
      </c>
      <c r="E226" s="164" t="s">
        <v>428</v>
      </c>
      <c r="F226" s="165" t="s">
        <v>429</v>
      </c>
      <c r="G226" s="166" t="s">
        <v>425</v>
      </c>
      <c r="H226" s="167">
        <v>32</v>
      </c>
      <c r="I226" s="168">
        <v>350</v>
      </c>
      <c r="J226" s="168">
        <f>ROUND(I226*H226,2)</f>
        <v>11200</v>
      </c>
      <c r="K226" s="169"/>
      <c r="L226" s="30"/>
      <c r="M226" s="170" t="s">
        <v>1</v>
      </c>
      <c r="N226" s="171" t="s">
        <v>41</v>
      </c>
      <c r="O226" s="172">
        <v>0.029999999999999999</v>
      </c>
      <c r="P226" s="172">
        <f>O226*H226</f>
        <v>0.95999999999999996</v>
      </c>
      <c r="Q226" s="172">
        <v>0</v>
      </c>
      <c r="R226" s="172">
        <f>Q226*H226</f>
        <v>0</v>
      </c>
      <c r="S226" s="172">
        <v>0</v>
      </c>
      <c r="T226" s="173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4" t="s">
        <v>198</v>
      </c>
      <c r="AT226" s="174" t="s">
        <v>126</v>
      </c>
      <c r="AU226" s="174" t="s">
        <v>85</v>
      </c>
      <c r="AY226" s="16" t="s">
        <v>124</v>
      </c>
      <c r="BE226" s="175">
        <f>IF(N226="základní",J226,0)</f>
        <v>11200</v>
      </c>
      <c r="BF226" s="175">
        <f>IF(N226="snížená",J226,0)</f>
        <v>0</v>
      </c>
      <c r="BG226" s="175">
        <f>IF(N226="zákl. přenesená",J226,0)</f>
        <v>0</v>
      </c>
      <c r="BH226" s="175">
        <f>IF(N226="sníž. přenesená",J226,0)</f>
        <v>0</v>
      </c>
      <c r="BI226" s="175">
        <f>IF(N226="nulová",J226,0)</f>
        <v>0</v>
      </c>
      <c r="BJ226" s="16" t="s">
        <v>19</v>
      </c>
      <c r="BK226" s="175">
        <f>ROUND(I226*H226,2)</f>
        <v>11200</v>
      </c>
      <c r="BL226" s="16" t="s">
        <v>198</v>
      </c>
      <c r="BM226" s="174" t="s">
        <v>430</v>
      </c>
    </row>
    <row r="227" s="2" customFormat="1" ht="16.5" customHeight="1">
      <c r="A227" s="29"/>
      <c r="B227" s="162"/>
      <c r="C227" s="163" t="s">
        <v>431</v>
      </c>
      <c r="D227" s="163" t="s">
        <v>126</v>
      </c>
      <c r="E227" s="164" t="s">
        <v>432</v>
      </c>
      <c r="F227" s="165" t="s">
        <v>433</v>
      </c>
      <c r="G227" s="166" t="s">
        <v>206</v>
      </c>
      <c r="H227" s="167">
        <v>2</v>
      </c>
      <c r="I227" s="168">
        <v>160</v>
      </c>
      <c r="J227" s="168">
        <f>ROUND(I227*H227,2)</f>
        <v>320</v>
      </c>
      <c r="K227" s="169"/>
      <c r="L227" s="30"/>
      <c r="M227" s="170" t="s">
        <v>1</v>
      </c>
      <c r="N227" s="171" t="s">
        <v>41</v>
      </c>
      <c r="O227" s="172">
        <v>0.029999999999999999</v>
      </c>
      <c r="P227" s="172">
        <f>O227*H227</f>
        <v>0.059999999999999998</v>
      </c>
      <c r="Q227" s="172">
        <v>0</v>
      </c>
      <c r="R227" s="172">
        <f>Q227*H227</f>
        <v>0</v>
      </c>
      <c r="S227" s="172">
        <v>0</v>
      </c>
      <c r="T227" s="173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4" t="s">
        <v>198</v>
      </c>
      <c r="AT227" s="174" t="s">
        <v>126</v>
      </c>
      <c r="AU227" s="174" t="s">
        <v>85</v>
      </c>
      <c r="AY227" s="16" t="s">
        <v>124</v>
      </c>
      <c r="BE227" s="175">
        <f>IF(N227="základní",J227,0)</f>
        <v>320</v>
      </c>
      <c r="BF227" s="175">
        <f>IF(N227="snížená",J227,0)</f>
        <v>0</v>
      </c>
      <c r="BG227" s="175">
        <f>IF(N227="zákl. přenesená",J227,0)</f>
        <v>0</v>
      </c>
      <c r="BH227" s="175">
        <f>IF(N227="sníž. přenesená",J227,0)</f>
        <v>0</v>
      </c>
      <c r="BI227" s="175">
        <f>IF(N227="nulová",J227,0)</f>
        <v>0</v>
      </c>
      <c r="BJ227" s="16" t="s">
        <v>19</v>
      </c>
      <c r="BK227" s="175">
        <f>ROUND(I227*H227,2)</f>
        <v>320</v>
      </c>
      <c r="BL227" s="16" t="s">
        <v>198</v>
      </c>
      <c r="BM227" s="174" t="s">
        <v>434</v>
      </c>
    </row>
    <row r="228" s="2" customFormat="1" ht="16.5" customHeight="1">
      <c r="A228" s="29"/>
      <c r="B228" s="162"/>
      <c r="C228" s="163" t="s">
        <v>435</v>
      </c>
      <c r="D228" s="163" t="s">
        <v>126</v>
      </c>
      <c r="E228" s="164" t="s">
        <v>436</v>
      </c>
      <c r="F228" s="165" t="s">
        <v>437</v>
      </c>
      <c r="G228" s="166" t="s">
        <v>206</v>
      </c>
      <c r="H228" s="167">
        <v>32</v>
      </c>
      <c r="I228" s="168">
        <v>90</v>
      </c>
      <c r="J228" s="168">
        <f>ROUND(I228*H228,2)</f>
        <v>2880</v>
      </c>
      <c r="K228" s="169"/>
      <c r="L228" s="30"/>
      <c r="M228" s="170" t="s">
        <v>1</v>
      </c>
      <c r="N228" s="171" t="s">
        <v>41</v>
      </c>
      <c r="O228" s="172">
        <v>0.029999999999999999</v>
      </c>
      <c r="P228" s="172">
        <f>O228*H228</f>
        <v>0.95999999999999996</v>
      </c>
      <c r="Q228" s="172">
        <v>0</v>
      </c>
      <c r="R228" s="172">
        <f>Q228*H228</f>
        <v>0</v>
      </c>
      <c r="S228" s="172">
        <v>0</v>
      </c>
      <c r="T228" s="173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4" t="s">
        <v>198</v>
      </c>
      <c r="AT228" s="174" t="s">
        <v>126</v>
      </c>
      <c r="AU228" s="174" t="s">
        <v>85</v>
      </c>
      <c r="AY228" s="16" t="s">
        <v>124</v>
      </c>
      <c r="BE228" s="175">
        <f>IF(N228="základní",J228,0)</f>
        <v>2880</v>
      </c>
      <c r="BF228" s="175">
        <f>IF(N228="snížená",J228,0)</f>
        <v>0</v>
      </c>
      <c r="BG228" s="175">
        <f>IF(N228="zákl. přenesená",J228,0)</f>
        <v>0</v>
      </c>
      <c r="BH228" s="175">
        <f>IF(N228="sníž. přenesená",J228,0)</f>
        <v>0</v>
      </c>
      <c r="BI228" s="175">
        <f>IF(N228="nulová",J228,0)</f>
        <v>0</v>
      </c>
      <c r="BJ228" s="16" t="s">
        <v>19</v>
      </c>
      <c r="BK228" s="175">
        <f>ROUND(I228*H228,2)</f>
        <v>2880</v>
      </c>
      <c r="BL228" s="16" t="s">
        <v>198</v>
      </c>
      <c r="BM228" s="174" t="s">
        <v>438</v>
      </c>
    </row>
    <row r="229" s="12" customFormat="1" ht="22.8" customHeight="1">
      <c r="A229" s="12"/>
      <c r="B229" s="150"/>
      <c r="C229" s="12"/>
      <c r="D229" s="151" t="s">
        <v>75</v>
      </c>
      <c r="E229" s="160" t="s">
        <v>439</v>
      </c>
      <c r="F229" s="160" t="s">
        <v>440</v>
      </c>
      <c r="G229" s="12"/>
      <c r="H229" s="12"/>
      <c r="I229" s="12"/>
      <c r="J229" s="161">
        <f>BK229</f>
        <v>36290</v>
      </c>
      <c r="K229" s="12"/>
      <c r="L229" s="150"/>
      <c r="M229" s="154"/>
      <c r="N229" s="155"/>
      <c r="O229" s="155"/>
      <c r="P229" s="156">
        <f>SUM(P230:P240)</f>
        <v>2.222</v>
      </c>
      <c r="Q229" s="155"/>
      <c r="R229" s="156">
        <f>SUM(R230:R240)</f>
        <v>0.022070000000000003</v>
      </c>
      <c r="S229" s="155"/>
      <c r="T229" s="157">
        <f>SUM(T230:T240)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51" t="s">
        <v>85</v>
      </c>
      <c r="AT229" s="158" t="s">
        <v>75</v>
      </c>
      <c r="AU229" s="158" t="s">
        <v>19</v>
      </c>
      <c r="AY229" s="151" t="s">
        <v>124</v>
      </c>
      <c r="BK229" s="159">
        <f>SUM(BK230:BK240)</f>
        <v>36290</v>
      </c>
    </row>
    <row r="230" s="2" customFormat="1" ht="21.75" customHeight="1">
      <c r="A230" s="29"/>
      <c r="B230" s="162"/>
      <c r="C230" s="163" t="s">
        <v>441</v>
      </c>
      <c r="D230" s="163" t="s">
        <v>126</v>
      </c>
      <c r="E230" s="164" t="s">
        <v>442</v>
      </c>
      <c r="F230" s="165" t="s">
        <v>443</v>
      </c>
      <c r="G230" s="166" t="s">
        <v>206</v>
      </c>
      <c r="H230" s="167">
        <v>2</v>
      </c>
      <c r="I230" s="168">
        <v>249</v>
      </c>
      <c r="J230" s="168">
        <f>ROUND(I230*H230,2)</f>
        <v>498</v>
      </c>
      <c r="K230" s="169"/>
      <c r="L230" s="30"/>
      <c r="M230" s="170" t="s">
        <v>1</v>
      </c>
      <c r="N230" s="171" t="s">
        <v>41</v>
      </c>
      <c r="O230" s="172">
        <v>0.10299999999999999</v>
      </c>
      <c r="P230" s="172">
        <f>O230*H230</f>
        <v>0.20599999999999999</v>
      </c>
      <c r="Q230" s="172">
        <v>0.00024000000000000001</v>
      </c>
      <c r="R230" s="172">
        <f>Q230*H230</f>
        <v>0.00048000000000000001</v>
      </c>
      <c r="S230" s="172">
        <v>0</v>
      </c>
      <c r="T230" s="173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4" t="s">
        <v>198</v>
      </c>
      <c r="AT230" s="174" t="s">
        <v>126</v>
      </c>
      <c r="AU230" s="174" t="s">
        <v>85</v>
      </c>
      <c r="AY230" s="16" t="s">
        <v>124</v>
      </c>
      <c r="BE230" s="175">
        <f>IF(N230="základní",J230,0)</f>
        <v>498</v>
      </c>
      <c r="BF230" s="175">
        <f>IF(N230="snížená",J230,0)</f>
        <v>0</v>
      </c>
      <c r="BG230" s="175">
        <f>IF(N230="zákl. přenesená",J230,0)</f>
        <v>0</v>
      </c>
      <c r="BH230" s="175">
        <f>IF(N230="sníž. přenesená",J230,0)</f>
        <v>0</v>
      </c>
      <c r="BI230" s="175">
        <f>IF(N230="nulová",J230,0)</f>
        <v>0</v>
      </c>
      <c r="BJ230" s="16" t="s">
        <v>19</v>
      </c>
      <c r="BK230" s="175">
        <f>ROUND(I230*H230,2)</f>
        <v>498</v>
      </c>
      <c r="BL230" s="16" t="s">
        <v>198</v>
      </c>
      <c r="BM230" s="174" t="s">
        <v>444</v>
      </c>
    </row>
    <row r="231" s="2" customFormat="1" ht="21.75" customHeight="1">
      <c r="A231" s="29"/>
      <c r="B231" s="162"/>
      <c r="C231" s="163" t="s">
        <v>445</v>
      </c>
      <c r="D231" s="163" t="s">
        <v>126</v>
      </c>
      <c r="E231" s="164" t="s">
        <v>446</v>
      </c>
      <c r="F231" s="165" t="s">
        <v>447</v>
      </c>
      <c r="G231" s="166" t="s">
        <v>206</v>
      </c>
      <c r="H231" s="167">
        <v>5</v>
      </c>
      <c r="I231" s="168">
        <v>232</v>
      </c>
      <c r="J231" s="168">
        <f>ROUND(I231*H231,2)</f>
        <v>1160</v>
      </c>
      <c r="K231" s="169"/>
      <c r="L231" s="30"/>
      <c r="M231" s="170" t="s">
        <v>1</v>
      </c>
      <c r="N231" s="171" t="s">
        <v>41</v>
      </c>
      <c r="O231" s="172">
        <v>0.082000000000000003</v>
      </c>
      <c r="P231" s="172">
        <f>O231*H231</f>
        <v>0.41000000000000003</v>
      </c>
      <c r="Q231" s="172">
        <v>0.00022000000000000001</v>
      </c>
      <c r="R231" s="172">
        <f>Q231*H231</f>
        <v>0.0011000000000000001</v>
      </c>
      <c r="S231" s="172">
        <v>0</v>
      </c>
      <c r="T231" s="173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4" t="s">
        <v>198</v>
      </c>
      <c r="AT231" s="174" t="s">
        <v>126</v>
      </c>
      <c r="AU231" s="174" t="s">
        <v>85</v>
      </c>
      <c r="AY231" s="16" t="s">
        <v>124</v>
      </c>
      <c r="BE231" s="175">
        <f>IF(N231="základní",J231,0)</f>
        <v>1160</v>
      </c>
      <c r="BF231" s="175">
        <f>IF(N231="snížená",J231,0)</f>
        <v>0</v>
      </c>
      <c r="BG231" s="175">
        <f>IF(N231="zákl. přenesená",J231,0)</f>
        <v>0</v>
      </c>
      <c r="BH231" s="175">
        <f>IF(N231="sníž. přenesená",J231,0)</f>
        <v>0</v>
      </c>
      <c r="BI231" s="175">
        <f>IF(N231="nulová",J231,0)</f>
        <v>0</v>
      </c>
      <c r="BJ231" s="16" t="s">
        <v>19</v>
      </c>
      <c r="BK231" s="175">
        <f>ROUND(I231*H231,2)</f>
        <v>1160</v>
      </c>
      <c r="BL231" s="16" t="s">
        <v>198</v>
      </c>
      <c r="BM231" s="174" t="s">
        <v>448</v>
      </c>
    </row>
    <row r="232" s="2" customFormat="1" ht="21.75" customHeight="1">
      <c r="A232" s="29"/>
      <c r="B232" s="162"/>
      <c r="C232" s="163" t="s">
        <v>449</v>
      </c>
      <c r="D232" s="163" t="s">
        <v>126</v>
      </c>
      <c r="E232" s="164" t="s">
        <v>450</v>
      </c>
      <c r="F232" s="165" t="s">
        <v>451</v>
      </c>
      <c r="G232" s="166" t="s">
        <v>206</v>
      </c>
      <c r="H232" s="167">
        <v>1</v>
      </c>
      <c r="I232" s="168">
        <v>334</v>
      </c>
      <c r="J232" s="168">
        <f>ROUND(I232*H232,2)</f>
        <v>334</v>
      </c>
      <c r="K232" s="169"/>
      <c r="L232" s="30"/>
      <c r="M232" s="170" t="s">
        <v>1</v>
      </c>
      <c r="N232" s="171" t="s">
        <v>41</v>
      </c>
      <c r="O232" s="172">
        <v>0.20599999999999999</v>
      </c>
      <c r="P232" s="172">
        <f>O232*H232</f>
        <v>0.20599999999999999</v>
      </c>
      <c r="Q232" s="172">
        <v>0.00033</v>
      </c>
      <c r="R232" s="172">
        <f>Q232*H232</f>
        <v>0.00033</v>
      </c>
      <c r="S232" s="172">
        <v>0</v>
      </c>
      <c r="T232" s="173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4" t="s">
        <v>198</v>
      </c>
      <c r="AT232" s="174" t="s">
        <v>126</v>
      </c>
      <c r="AU232" s="174" t="s">
        <v>85</v>
      </c>
      <c r="AY232" s="16" t="s">
        <v>124</v>
      </c>
      <c r="BE232" s="175">
        <f>IF(N232="základní",J232,0)</f>
        <v>334</v>
      </c>
      <c r="BF232" s="175">
        <f>IF(N232="snížená",J232,0)</f>
        <v>0</v>
      </c>
      <c r="BG232" s="175">
        <f>IF(N232="zákl. přenesená",J232,0)</f>
        <v>0</v>
      </c>
      <c r="BH232" s="175">
        <f>IF(N232="sníž. přenesená",J232,0)</f>
        <v>0</v>
      </c>
      <c r="BI232" s="175">
        <f>IF(N232="nulová",J232,0)</f>
        <v>0</v>
      </c>
      <c r="BJ232" s="16" t="s">
        <v>19</v>
      </c>
      <c r="BK232" s="175">
        <f>ROUND(I232*H232,2)</f>
        <v>334</v>
      </c>
      <c r="BL232" s="16" t="s">
        <v>198</v>
      </c>
      <c r="BM232" s="174" t="s">
        <v>452</v>
      </c>
    </row>
    <row r="233" s="2" customFormat="1" ht="21.75" customHeight="1">
      <c r="A233" s="29"/>
      <c r="B233" s="162"/>
      <c r="C233" s="163" t="s">
        <v>453</v>
      </c>
      <c r="D233" s="163" t="s">
        <v>126</v>
      </c>
      <c r="E233" s="164" t="s">
        <v>454</v>
      </c>
      <c r="F233" s="165" t="s">
        <v>455</v>
      </c>
      <c r="G233" s="166" t="s">
        <v>206</v>
      </c>
      <c r="H233" s="167">
        <v>7</v>
      </c>
      <c r="I233" s="168">
        <v>374</v>
      </c>
      <c r="J233" s="168">
        <f>ROUND(I233*H233,2)</f>
        <v>2618</v>
      </c>
      <c r="K233" s="169"/>
      <c r="L233" s="30"/>
      <c r="M233" s="170" t="s">
        <v>1</v>
      </c>
      <c r="N233" s="171" t="s">
        <v>41</v>
      </c>
      <c r="O233" s="172">
        <v>0.20000000000000001</v>
      </c>
      <c r="P233" s="172">
        <f>O233*H233</f>
        <v>1.4000000000000001</v>
      </c>
      <c r="Q233" s="172">
        <v>0.00035</v>
      </c>
      <c r="R233" s="172">
        <f>Q233*H233</f>
        <v>0.0024499999999999999</v>
      </c>
      <c r="S233" s="172">
        <v>0</v>
      </c>
      <c r="T233" s="173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4" t="s">
        <v>198</v>
      </c>
      <c r="AT233" s="174" t="s">
        <v>126</v>
      </c>
      <c r="AU233" s="174" t="s">
        <v>85</v>
      </c>
      <c r="AY233" s="16" t="s">
        <v>124</v>
      </c>
      <c r="BE233" s="175">
        <f>IF(N233="základní",J233,0)</f>
        <v>2618</v>
      </c>
      <c r="BF233" s="175">
        <f>IF(N233="snížená",J233,0)</f>
        <v>0</v>
      </c>
      <c r="BG233" s="175">
        <f>IF(N233="zákl. přenesená",J233,0)</f>
        <v>0</v>
      </c>
      <c r="BH233" s="175">
        <f>IF(N233="sníž. přenesená",J233,0)</f>
        <v>0</v>
      </c>
      <c r="BI233" s="175">
        <f>IF(N233="nulová",J233,0)</f>
        <v>0</v>
      </c>
      <c r="BJ233" s="16" t="s">
        <v>19</v>
      </c>
      <c r="BK233" s="175">
        <f>ROUND(I233*H233,2)</f>
        <v>2618</v>
      </c>
      <c r="BL233" s="16" t="s">
        <v>198</v>
      </c>
      <c r="BM233" s="174" t="s">
        <v>456</v>
      </c>
    </row>
    <row r="234" s="2" customFormat="1" ht="33" customHeight="1">
      <c r="A234" s="29"/>
      <c r="B234" s="162"/>
      <c r="C234" s="184" t="s">
        <v>457</v>
      </c>
      <c r="D234" s="184" t="s">
        <v>173</v>
      </c>
      <c r="E234" s="185" t="s">
        <v>458</v>
      </c>
      <c r="F234" s="186" t="s">
        <v>459</v>
      </c>
      <c r="G234" s="187" t="s">
        <v>206</v>
      </c>
      <c r="H234" s="188">
        <v>12</v>
      </c>
      <c r="I234" s="189">
        <v>550</v>
      </c>
      <c r="J234" s="189">
        <f>ROUND(I234*H234,2)</f>
        <v>6600</v>
      </c>
      <c r="K234" s="190"/>
      <c r="L234" s="191"/>
      <c r="M234" s="192" t="s">
        <v>1</v>
      </c>
      <c r="N234" s="193" t="s">
        <v>41</v>
      </c>
      <c r="O234" s="172">
        <v>0</v>
      </c>
      <c r="P234" s="172">
        <f>O234*H234</f>
        <v>0</v>
      </c>
      <c r="Q234" s="172">
        <v>0.00023000000000000001</v>
      </c>
      <c r="R234" s="172">
        <f>Q234*H234</f>
        <v>0.0027600000000000003</v>
      </c>
      <c r="S234" s="172">
        <v>0</v>
      </c>
      <c r="T234" s="173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4" t="s">
        <v>226</v>
      </c>
      <c r="AT234" s="174" t="s">
        <v>173</v>
      </c>
      <c r="AU234" s="174" t="s">
        <v>85</v>
      </c>
      <c r="AY234" s="16" t="s">
        <v>124</v>
      </c>
      <c r="BE234" s="175">
        <f>IF(N234="základní",J234,0)</f>
        <v>6600</v>
      </c>
      <c r="BF234" s="175">
        <f>IF(N234="snížená",J234,0)</f>
        <v>0</v>
      </c>
      <c r="BG234" s="175">
        <f>IF(N234="zákl. přenesená",J234,0)</f>
        <v>0</v>
      </c>
      <c r="BH234" s="175">
        <f>IF(N234="sníž. přenesená",J234,0)</f>
        <v>0</v>
      </c>
      <c r="BI234" s="175">
        <f>IF(N234="nulová",J234,0)</f>
        <v>0</v>
      </c>
      <c r="BJ234" s="16" t="s">
        <v>19</v>
      </c>
      <c r="BK234" s="175">
        <f>ROUND(I234*H234,2)</f>
        <v>6600</v>
      </c>
      <c r="BL234" s="16" t="s">
        <v>198</v>
      </c>
      <c r="BM234" s="174" t="s">
        <v>460</v>
      </c>
    </row>
    <row r="235" s="2" customFormat="1" ht="21.75" customHeight="1">
      <c r="A235" s="29"/>
      <c r="B235" s="162"/>
      <c r="C235" s="184" t="s">
        <v>461</v>
      </c>
      <c r="D235" s="184" t="s">
        <v>173</v>
      </c>
      <c r="E235" s="185" t="s">
        <v>462</v>
      </c>
      <c r="F235" s="186" t="s">
        <v>463</v>
      </c>
      <c r="G235" s="187" t="s">
        <v>206</v>
      </c>
      <c r="H235" s="188">
        <v>38</v>
      </c>
      <c r="I235" s="189">
        <v>95</v>
      </c>
      <c r="J235" s="189">
        <f>ROUND(I235*H235,2)</f>
        <v>3610</v>
      </c>
      <c r="K235" s="190"/>
      <c r="L235" s="191"/>
      <c r="M235" s="192" t="s">
        <v>1</v>
      </c>
      <c r="N235" s="193" t="s">
        <v>41</v>
      </c>
      <c r="O235" s="172">
        <v>0</v>
      </c>
      <c r="P235" s="172">
        <f>O235*H235</f>
        <v>0</v>
      </c>
      <c r="Q235" s="172">
        <v>0.00023000000000000001</v>
      </c>
      <c r="R235" s="172">
        <f>Q235*H235</f>
        <v>0.0087399999999999995</v>
      </c>
      <c r="S235" s="172">
        <v>0</v>
      </c>
      <c r="T235" s="173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4" t="s">
        <v>226</v>
      </c>
      <c r="AT235" s="174" t="s">
        <v>173</v>
      </c>
      <c r="AU235" s="174" t="s">
        <v>85</v>
      </c>
      <c r="AY235" s="16" t="s">
        <v>124</v>
      </c>
      <c r="BE235" s="175">
        <f>IF(N235="základní",J235,0)</f>
        <v>3610</v>
      </c>
      <c r="BF235" s="175">
        <f>IF(N235="snížená",J235,0)</f>
        <v>0</v>
      </c>
      <c r="BG235" s="175">
        <f>IF(N235="zákl. přenesená",J235,0)</f>
        <v>0</v>
      </c>
      <c r="BH235" s="175">
        <f>IF(N235="sníž. přenesená",J235,0)</f>
        <v>0</v>
      </c>
      <c r="BI235" s="175">
        <f>IF(N235="nulová",J235,0)</f>
        <v>0</v>
      </c>
      <c r="BJ235" s="16" t="s">
        <v>19</v>
      </c>
      <c r="BK235" s="175">
        <f>ROUND(I235*H235,2)</f>
        <v>3610</v>
      </c>
      <c r="BL235" s="16" t="s">
        <v>198</v>
      </c>
      <c r="BM235" s="174" t="s">
        <v>464</v>
      </c>
    </row>
    <row r="236" s="2" customFormat="1" ht="21.75" customHeight="1">
      <c r="A236" s="29"/>
      <c r="B236" s="162"/>
      <c r="C236" s="184" t="s">
        <v>465</v>
      </c>
      <c r="D236" s="184" t="s">
        <v>173</v>
      </c>
      <c r="E236" s="185" t="s">
        <v>466</v>
      </c>
      <c r="F236" s="186" t="s">
        <v>467</v>
      </c>
      <c r="G236" s="187" t="s">
        <v>206</v>
      </c>
      <c r="H236" s="188">
        <v>16</v>
      </c>
      <c r="I236" s="189">
        <v>450</v>
      </c>
      <c r="J236" s="189">
        <f>ROUND(I236*H236,2)</f>
        <v>7200</v>
      </c>
      <c r="K236" s="190"/>
      <c r="L236" s="191"/>
      <c r="M236" s="192" t="s">
        <v>1</v>
      </c>
      <c r="N236" s="193" t="s">
        <v>41</v>
      </c>
      <c r="O236" s="172">
        <v>0</v>
      </c>
      <c r="P236" s="172">
        <f>O236*H236</f>
        <v>0</v>
      </c>
      <c r="Q236" s="172">
        <v>0.00023000000000000001</v>
      </c>
      <c r="R236" s="172">
        <f>Q236*H236</f>
        <v>0.0036800000000000001</v>
      </c>
      <c r="S236" s="172">
        <v>0</v>
      </c>
      <c r="T236" s="173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4" t="s">
        <v>226</v>
      </c>
      <c r="AT236" s="174" t="s">
        <v>173</v>
      </c>
      <c r="AU236" s="174" t="s">
        <v>85</v>
      </c>
      <c r="AY236" s="16" t="s">
        <v>124</v>
      </c>
      <c r="BE236" s="175">
        <f>IF(N236="základní",J236,0)</f>
        <v>7200</v>
      </c>
      <c r="BF236" s="175">
        <f>IF(N236="snížená",J236,0)</f>
        <v>0</v>
      </c>
      <c r="BG236" s="175">
        <f>IF(N236="zákl. přenesená",J236,0)</f>
        <v>0</v>
      </c>
      <c r="BH236" s="175">
        <f>IF(N236="sníž. přenesená",J236,0)</f>
        <v>0</v>
      </c>
      <c r="BI236" s="175">
        <f>IF(N236="nulová",J236,0)</f>
        <v>0</v>
      </c>
      <c r="BJ236" s="16" t="s">
        <v>19</v>
      </c>
      <c r="BK236" s="175">
        <f>ROUND(I236*H236,2)</f>
        <v>7200</v>
      </c>
      <c r="BL236" s="16" t="s">
        <v>198</v>
      </c>
      <c r="BM236" s="174" t="s">
        <v>468</v>
      </c>
    </row>
    <row r="237" s="2" customFormat="1" ht="33" customHeight="1">
      <c r="A237" s="29"/>
      <c r="B237" s="162"/>
      <c r="C237" s="184" t="s">
        <v>469</v>
      </c>
      <c r="D237" s="184" t="s">
        <v>173</v>
      </c>
      <c r="E237" s="185" t="s">
        <v>470</v>
      </c>
      <c r="F237" s="186" t="s">
        <v>471</v>
      </c>
      <c r="G237" s="187" t="s">
        <v>206</v>
      </c>
      <c r="H237" s="188">
        <v>4</v>
      </c>
      <c r="I237" s="189">
        <v>370</v>
      </c>
      <c r="J237" s="189">
        <f>ROUND(I237*H237,2)</f>
        <v>1480</v>
      </c>
      <c r="K237" s="190"/>
      <c r="L237" s="191"/>
      <c r="M237" s="192" t="s">
        <v>1</v>
      </c>
      <c r="N237" s="193" t="s">
        <v>41</v>
      </c>
      <c r="O237" s="172">
        <v>0</v>
      </c>
      <c r="P237" s="172">
        <f>O237*H237</f>
        <v>0</v>
      </c>
      <c r="Q237" s="172">
        <v>0.00023000000000000001</v>
      </c>
      <c r="R237" s="172">
        <f>Q237*H237</f>
        <v>0.00092000000000000003</v>
      </c>
      <c r="S237" s="172">
        <v>0</v>
      </c>
      <c r="T237" s="173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4" t="s">
        <v>226</v>
      </c>
      <c r="AT237" s="174" t="s">
        <v>173</v>
      </c>
      <c r="AU237" s="174" t="s">
        <v>85</v>
      </c>
      <c r="AY237" s="16" t="s">
        <v>124</v>
      </c>
      <c r="BE237" s="175">
        <f>IF(N237="základní",J237,0)</f>
        <v>1480</v>
      </c>
      <c r="BF237" s="175">
        <f>IF(N237="snížená",J237,0)</f>
        <v>0</v>
      </c>
      <c r="BG237" s="175">
        <f>IF(N237="zákl. přenesená",J237,0)</f>
        <v>0</v>
      </c>
      <c r="BH237" s="175">
        <f>IF(N237="sníž. přenesená",J237,0)</f>
        <v>0</v>
      </c>
      <c r="BI237" s="175">
        <f>IF(N237="nulová",J237,0)</f>
        <v>0</v>
      </c>
      <c r="BJ237" s="16" t="s">
        <v>19</v>
      </c>
      <c r="BK237" s="175">
        <f>ROUND(I237*H237,2)</f>
        <v>1480</v>
      </c>
      <c r="BL237" s="16" t="s">
        <v>198</v>
      </c>
      <c r="BM237" s="174" t="s">
        <v>472</v>
      </c>
    </row>
    <row r="238" s="2" customFormat="1" ht="33" customHeight="1">
      <c r="A238" s="29"/>
      <c r="B238" s="162"/>
      <c r="C238" s="184" t="s">
        <v>473</v>
      </c>
      <c r="D238" s="184" t="s">
        <v>173</v>
      </c>
      <c r="E238" s="185" t="s">
        <v>474</v>
      </c>
      <c r="F238" s="186" t="s">
        <v>475</v>
      </c>
      <c r="G238" s="187" t="s">
        <v>206</v>
      </c>
      <c r="H238" s="188">
        <v>4</v>
      </c>
      <c r="I238" s="189">
        <v>260</v>
      </c>
      <c r="J238" s="189">
        <f>ROUND(I238*H238,2)</f>
        <v>1040</v>
      </c>
      <c r="K238" s="190"/>
      <c r="L238" s="191"/>
      <c r="M238" s="192" t="s">
        <v>1</v>
      </c>
      <c r="N238" s="193" t="s">
        <v>41</v>
      </c>
      <c r="O238" s="172">
        <v>0</v>
      </c>
      <c r="P238" s="172">
        <f>O238*H238</f>
        <v>0</v>
      </c>
      <c r="Q238" s="172">
        <v>0.00023000000000000001</v>
      </c>
      <c r="R238" s="172">
        <f>Q238*H238</f>
        <v>0.00092000000000000003</v>
      </c>
      <c r="S238" s="172">
        <v>0</v>
      </c>
      <c r="T238" s="173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4" t="s">
        <v>226</v>
      </c>
      <c r="AT238" s="174" t="s">
        <v>173</v>
      </c>
      <c r="AU238" s="174" t="s">
        <v>85</v>
      </c>
      <c r="AY238" s="16" t="s">
        <v>124</v>
      </c>
      <c r="BE238" s="175">
        <f>IF(N238="základní",J238,0)</f>
        <v>1040</v>
      </c>
      <c r="BF238" s="175">
        <f>IF(N238="snížená",J238,0)</f>
        <v>0</v>
      </c>
      <c r="BG238" s="175">
        <f>IF(N238="zákl. přenesená",J238,0)</f>
        <v>0</v>
      </c>
      <c r="BH238" s="175">
        <f>IF(N238="sníž. přenesená",J238,0)</f>
        <v>0</v>
      </c>
      <c r="BI238" s="175">
        <f>IF(N238="nulová",J238,0)</f>
        <v>0</v>
      </c>
      <c r="BJ238" s="16" t="s">
        <v>19</v>
      </c>
      <c r="BK238" s="175">
        <f>ROUND(I238*H238,2)</f>
        <v>1040</v>
      </c>
      <c r="BL238" s="16" t="s">
        <v>198</v>
      </c>
      <c r="BM238" s="174" t="s">
        <v>476</v>
      </c>
    </row>
    <row r="239" s="2" customFormat="1" ht="21.75" customHeight="1">
      <c r="A239" s="29"/>
      <c r="B239" s="162"/>
      <c r="C239" s="163" t="s">
        <v>477</v>
      </c>
      <c r="D239" s="163" t="s">
        <v>126</v>
      </c>
      <c r="E239" s="164" t="s">
        <v>478</v>
      </c>
      <c r="F239" s="165" t="s">
        <v>479</v>
      </c>
      <c r="G239" s="166" t="s">
        <v>206</v>
      </c>
      <c r="H239" s="167">
        <v>1</v>
      </c>
      <c r="I239" s="168">
        <v>950</v>
      </c>
      <c r="J239" s="168">
        <f>ROUND(I239*H239,2)</f>
        <v>950</v>
      </c>
      <c r="K239" s="169"/>
      <c r="L239" s="30"/>
      <c r="M239" s="170" t="s">
        <v>1</v>
      </c>
      <c r="N239" s="171" t="s">
        <v>41</v>
      </c>
      <c r="O239" s="172">
        <v>0</v>
      </c>
      <c r="P239" s="172">
        <f>O239*H239</f>
        <v>0</v>
      </c>
      <c r="Q239" s="172">
        <v>0</v>
      </c>
      <c r="R239" s="172">
        <f>Q239*H239</f>
        <v>0</v>
      </c>
      <c r="S239" s="172">
        <v>0</v>
      </c>
      <c r="T239" s="173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4" t="s">
        <v>198</v>
      </c>
      <c r="AT239" s="174" t="s">
        <v>126</v>
      </c>
      <c r="AU239" s="174" t="s">
        <v>85</v>
      </c>
      <c r="AY239" s="16" t="s">
        <v>124</v>
      </c>
      <c r="BE239" s="175">
        <f>IF(N239="základní",J239,0)</f>
        <v>950</v>
      </c>
      <c r="BF239" s="175">
        <f>IF(N239="snížená",J239,0)</f>
        <v>0</v>
      </c>
      <c r="BG239" s="175">
        <f>IF(N239="zákl. přenesená",J239,0)</f>
        <v>0</v>
      </c>
      <c r="BH239" s="175">
        <f>IF(N239="sníž. přenesená",J239,0)</f>
        <v>0</v>
      </c>
      <c r="BI239" s="175">
        <f>IF(N239="nulová",J239,0)</f>
        <v>0</v>
      </c>
      <c r="BJ239" s="16" t="s">
        <v>19</v>
      </c>
      <c r="BK239" s="175">
        <f>ROUND(I239*H239,2)</f>
        <v>950</v>
      </c>
      <c r="BL239" s="16" t="s">
        <v>198</v>
      </c>
      <c r="BM239" s="174" t="s">
        <v>480</v>
      </c>
    </row>
    <row r="240" s="2" customFormat="1" ht="55.5" customHeight="1">
      <c r="A240" s="29"/>
      <c r="B240" s="162"/>
      <c r="C240" s="184" t="s">
        <v>481</v>
      </c>
      <c r="D240" s="184" t="s">
        <v>173</v>
      </c>
      <c r="E240" s="185" t="s">
        <v>482</v>
      </c>
      <c r="F240" s="186" t="s">
        <v>483</v>
      </c>
      <c r="G240" s="187" t="s">
        <v>206</v>
      </c>
      <c r="H240" s="188">
        <v>3</v>
      </c>
      <c r="I240" s="189">
        <v>3600</v>
      </c>
      <c r="J240" s="189">
        <f>ROUND(I240*H240,2)</f>
        <v>10800</v>
      </c>
      <c r="K240" s="190"/>
      <c r="L240" s="191"/>
      <c r="M240" s="192" t="s">
        <v>1</v>
      </c>
      <c r="N240" s="193" t="s">
        <v>41</v>
      </c>
      <c r="O240" s="172">
        <v>0</v>
      </c>
      <c r="P240" s="172">
        <f>O240*H240</f>
        <v>0</v>
      </c>
      <c r="Q240" s="172">
        <v>0.00023000000000000001</v>
      </c>
      <c r="R240" s="172">
        <f>Q240*H240</f>
        <v>0.00069000000000000008</v>
      </c>
      <c r="S240" s="172">
        <v>0</v>
      </c>
      <c r="T240" s="173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4" t="s">
        <v>226</v>
      </c>
      <c r="AT240" s="174" t="s">
        <v>173</v>
      </c>
      <c r="AU240" s="174" t="s">
        <v>85</v>
      </c>
      <c r="AY240" s="16" t="s">
        <v>124</v>
      </c>
      <c r="BE240" s="175">
        <f>IF(N240="základní",J240,0)</f>
        <v>10800</v>
      </c>
      <c r="BF240" s="175">
        <f>IF(N240="snížená",J240,0)</f>
        <v>0</v>
      </c>
      <c r="BG240" s="175">
        <f>IF(N240="zákl. přenesená",J240,0)</f>
        <v>0</v>
      </c>
      <c r="BH240" s="175">
        <f>IF(N240="sníž. přenesená",J240,0)</f>
        <v>0</v>
      </c>
      <c r="BI240" s="175">
        <f>IF(N240="nulová",J240,0)</f>
        <v>0</v>
      </c>
      <c r="BJ240" s="16" t="s">
        <v>19</v>
      </c>
      <c r="BK240" s="175">
        <f>ROUND(I240*H240,2)</f>
        <v>10800</v>
      </c>
      <c r="BL240" s="16" t="s">
        <v>198</v>
      </c>
      <c r="BM240" s="174" t="s">
        <v>484</v>
      </c>
    </row>
    <row r="241" s="12" customFormat="1" ht="22.8" customHeight="1">
      <c r="A241" s="12"/>
      <c r="B241" s="150"/>
      <c r="C241" s="12"/>
      <c r="D241" s="151" t="s">
        <v>75</v>
      </c>
      <c r="E241" s="160" t="s">
        <v>485</v>
      </c>
      <c r="F241" s="160" t="s">
        <v>486</v>
      </c>
      <c r="G241" s="12"/>
      <c r="H241" s="12"/>
      <c r="I241" s="12"/>
      <c r="J241" s="161">
        <f>BK241</f>
        <v>108299.39999999999</v>
      </c>
      <c r="K241" s="12"/>
      <c r="L241" s="150"/>
      <c r="M241" s="154"/>
      <c r="N241" s="155"/>
      <c r="O241" s="155"/>
      <c r="P241" s="156">
        <f>SUM(P242:P271)</f>
        <v>35.221800000000002</v>
      </c>
      <c r="Q241" s="155"/>
      <c r="R241" s="156">
        <f>SUM(R242:R271)</f>
        <v>0.29367000000000004</v>
      </c>
      <c r="S241" s="155"/>
      <c r="T241" s="157">
        <f>SUM(T242:T271)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51" t="s">
        <v>85</v>
      </c>
      <c r="AT241" s="158" t="s">
        <v>75</v>
      </c>
      <c r="AU241" s="158" t="s">
        <v>19</v>
      </c>
      <c r="AY241" s="151" t="s">
        <v>124</v>
      </c>
      <c r="BK241" s="159">
        <f>SUM(BK242:BK271)</f>
        <v>108299.39999999999</v>
      </c>
    </row>
    <row r="242" s="2" customFormat="1" ht="21.75" customHeight="1">
      <c r="A242" s="29"/>
      <c r="B242" s="162"/>
      <c r="C242" s="163" t="s">
        <v>487</v>
      </c>
      <c r="D242" s="163" t="s">
        <v>126</v>
      </c>
      <c r="E242" s="164" t="s">
        <v>488</v>
      </c>
      <c r="F242" s="165" t="s">
        <v>489</v>
      </c>
      <c r="G242" s="166" t="s">
        <v>206</v>
      </c>
      <c r="H242" s="167">
        <v>16</v>
      </c>
      <c r="I242" s="168">
        <v>124</v>
      </c>
      <c r="J242" s="168">
        <f>ROUND(I242*H242,2)</f>
        <v>1984</v>
      </c>
      <c r="K242" s="169"/>
      <c r="L242" s="30"/>
      <c r="M242" s="170" t="s">
        <v>1</v>
      </c>
      <c r="N242" s="171" t="s">
        <v>41</v>
      </c>
      <c r="O242" s="172">
        <v>0.26800000000000002</v>
      </c>
      <c r="P242" s="172">
        <f>O242*H242</f>
        <v>4.2880000000000003</v>
      </c>
      <c r="Q242" s="172">
        <v>0</v>
      </c>
      <c r="R242" s="172">
        <f>Q242*H242</f>
        <v>0</v>
      </c>
      <c r="S242" s="172">
        <v>0</v>
      </c>
      <c r="T242" s="173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4" t="s">
        <v>198</v>
      </c>
      <c r="AT242" s="174" t="s">
        <v>126</v>
      </c>
      <c r="AU242" s="174" t="s">
        <v>85</v>
      </c>
      <c r="AY242" s="16" t="s">
        <v>124</v>
      </c>
      <c r="BE242" s="175">
        <f>IF(N242="základní",J242,0)</f>
        <v>1984</v>
      </c>
      <c r="BF242" s="175">
        <f>IF(N242="snížená",J242,0)</f>
        <v>0</v>
      </c>
      <c r="BG242" s="175">
        <f>IF(N242="zákl. přenesená",J242,0)</f>
        <v>0</v>
      </c>
      <c r="BH242" s="175">
        <f>IF(N242="sníž. přenesená",J242,0)</f>
        <v>0</v>
      </c>
      <c r="BI242" s="175">
        <f>IF(N242="nulová",J242,0)</f>
        <v>0</v>
      </c>
      <c r="BJ242" s="16" t="s">
        <v>19</v>
      </c>
      <c r="BK242" s="175">
        <f>ROUND(I242*H242,2)</f>
        <v>1984</v>
      </c>
      <c r="BL242" s="16" t="s">
        <v>198</v>
      </c>
      <c r="BM242" s="174" t="s">
        <v>490</v>
      </c>
    </row>
    <row r="243" s="13" customFormat="1">
      <c r="A243" s="13"/>
      <c r="B243" s="176"/>
      <c r="C243" s="13"/>
      <c r="D243" s="177" t="s">
        <v>132</v>
      </c>
      <c r="E243" s="178" t="s">
        <v>1</v>
      </c>
      <c r="F243" s="179" t="s">
        <v>491</v>
      </c>
      <c r="G243" s="13"/>
      <c r="H243" s="180">
        <v>16</v>
      </c>
      <c r="I243" s="13"/>
      <c r="J243" s="13"/>
      <c r="K243" s="13"/>
      <c r="L243" s="176"/>
      <c r="M243" s="181"/>
      <c r="N243" s="182"/>
      <c r="O243" s="182"/>
      <c r="P243" s="182"/>
      <c r="Q243" s="182"/>
      <c r="R243" s="182"/>
      <c r="S243" s="182"/>
      <c r="T243" s="18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78" t="s">
        <v>132</v>
      </c>
      <c r="AU243" s="178" t="s">
        <v>85</v>
      </c>
      <c r="AV243" s="13" t="s">
        <v>85</v>
      </c>
      <c r="AW243" s="13" t="s">
        <v>33</v>
      </c>
      <c r="AX243" s="13" t="s">
        <v>19</v>
      </c>
      <c r="AY243" s="178" t="s">
        <v>124</v>
      </c>
    </row>
    <row r="244" s="2" customFormat="1" ht="21.75" customHeight="1">
      <c r="A244" s="29"/>
      <c r="B244" s="162"/>
      <c r="C244" s="163" t="s">
        <v>492</v>
      </c>
      <c r="D244" s="163" t="s">
        <v>126</v>
      </c>
      <c r="E244" s="164" t="s">
        <v>493</v>
      </c>
      <c r="F244" s="165" t="s">
        <v>494</v>
      </c>
      <c r="G244" s="166" t="s">
        <v>206</v>
      </c>
      <c r="H244" s="167">
        <v>6</v>
      </c>
      <c r="I244" s="168">
        <v>352</v>
      </c>
      <c r="J244" s="168">
        <f>ROUND(I244*H244,2)</f>
        <v>2112</v>
      </c>
      <c r="K244" s="169"/>
      <c r="L244" s="30"/>
      <c r="M244" s="170" t="s">
        <v>1</v>
      </c>
      <c r="N244" s="171" t="s">
        <v>41</v>
      </c>
      <c r="O244" s="172">
        <v>0.92900000000000005</v>
      </c>
      <c r="P244" s="172">
        <f>O244*H244</f>
        <v>5.5739999999999998</v>
      </c>
      <c r="Q244" s="172">
        <v>0</v>
      </c>
      <c r="R244" s="172">
        <f>Q244*H244</f>
        <v>0</v>
      </c>
      <c r="S244" s="172">
        <v>0</v>
      </c>
      <c r="T244" s="173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4" t="s">
        <v>198</v>
      </c>
      <c r="AT244" s="174" t="s">
        <v>126</v>
      </c>
      <c r="AU244" s="174" t="s">
        <v>85</v>
      </c>
      <c r="AY244" s="16" t="s">
        <v>124</v>
      </c>
      <c r="BE244" s="175">
        <f>IF(N244="základní",J244,0)</f>
        <v>2112</v>
      </c>
      <c r="BF244" s="175">
        <f>IF(N244="snížená",J244,0)</f>
        <v>0</v>
      </c>
      <c r="BG244" s="175">
        <f>IF(N244="zákl. přenesená",J244,0)</f>
        <v>0</v>
      </c>
      <c r="BH244" s="175">
        <f>IF(N244="sníž. přenesená",J244,0)</f>
        <v>0</v>
      </c>
      <c r="BI244" s="175">
        <f>IF(N244="nulová",J244,0)</f>
        <v>0</v>
      </c>
      <c r="BJ244" s="16" t="s">
        <v>19</v>
      </c>
      <c r="BK244" s="175">
        <f>ROUND(I244*H244,2)</f>
        <v>2112</v>
      </c>
      <c r="BL244" s="16" t="s">
        <v>198</v>
      </c>
      <c r="BM244" s="174" t="s">
        <v>495</v>
      </c>
    </row>
    <row r="245" s="13" customFormat="1">
      <c r="A245" s="13"/>
      <c r="B245" s="176"/>
      <c r="C245" s="13"/>
      <c r="D245" s="177" t="s">
        <v>132</v>
      </c>
      <c r="E245" s="178" t="s">
        <v>1</v>
      </c>
      <c r="F245" s="179" t="s">
        <v>496</v>
      </c>
      <c r="G245" s="13"/>
      <c r="H245" s="180">
        <v>6</v>
      </c>
      <c r="I245" s="13"/>
      <c r="J245" s="13"/>
      <c r="K245" s="13"/>
      <c r="L245" s="176"/>
      <c r="M245" s="181"/>
      <c r="N245" s="182"/>
      <c r="O245" s="182"/>
      <c r="P245" s="182"/>
      <c r="Q245" s="182"/>
      <c r="R245" s="182"/>
      <c r="S245" s="182"/>
      <c r="T245" s="18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78" t="s">
        <v>132</v>
      </c>
      <c r="AU245" s="178" t="s">
        <v>85</v>
      </c>
      <c r="AV245" s="13" t="s">
        <v>85</v>
      </c>
      <c r="AW245" s="13" t="s">
        <v>33</v>
      </c>
      <c r="AX245" s="13" t="s">
        <v>19</v>
      </c>
      <c r="AY245" s="178" t="s">
        <v>124</v>
      </c>
    </row>
    <row r="246" s="2" customFormat="1" ht="21.75" customHeight="1">
      <c r="A246" s="29"/>
      <c r="B246" s="162"/>
      <c r="C246" s="163" t="s">
        <v>497</v>
      </c>
      <c r="D246" s="163" t="s">
        <v>126</v>
      </c>
      <c r="E246" s="164" t="s">
        <v>498</v>
      </c>
      <c r="F246" s="165" t="s">
        <v>499</v>
      </c>
      <c r="G246" s="166" t="s">
        <v>206</v>
      </c>
      <c r="H246" s="167">
        <v>1</v>
      </c>
      <c r="I246" s="168">
        <v>379</v>
      </c>
      <c r="J246" s="168">
        <f>ROUND(I246*H246,2)</f>
        <v>379</v>
      </c>
      <c r="K246" s="169"/>
      <c r="L246" s="30"/>
      <c r="M246" s="170" t="s">
        <v>1</v>
      </c>
      <c r="N246" s="171" t="s">
        <v>41</v>
      </c>
      <c r="O246" s="172">
        <v>0.997</v>
      </c>
      <c r="P246" s="172">
        <f>O246*H246</f>
        <v>0.997</v>
      </c>
      <c r="Q246" s="172">
        <v>0</v>
      </c>
      <c r="R246" s="172">
        <f>Q246*H246</f>
        <v>0</v>
      </c>
      <c r="S246" s="172">
        <v>0</v>
      </c>
      <c r="T246" s="173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4" t="s">
        <v>198</v>
      </c>
      <c r="AT246" s="174" t="s">
        <v>126</v>
      </c>
      <c r="AU246" s="174" t="s">
        <v>85</v>
      </c>
      <c r="AY246" s="16" t="s">
        <v>124</v>
      </c>
      <c r="BE246" s="175">
        <f>IF(N246="základní",J246,0)</f>
        <v>379</v>
      </c>
      <c r="BF246" s="175">
        <f>IF(N246="snížená",J246,0)</f>
        <v>0</v>
      </c>
      <c r="BG246" s="175">
        <f>IF(N246="zákl. přenesená",J246,0)</f>
        <v>0</v>
      </c>
      <c r="BH246" s="175">
        <f>IF(N246="sníž. přenesená",J246,0)</f>
        <v>0</v>
      </c>
      <c r="BI246" s="175">
        <f>IF(N246="nulová",J246,0)</f>
        <v>0</v>
      </c>
      <c r="BJ246" s="16" t="s">
        <v>19</v>
      </c>
      <c r="BK246" s="175">
        <f>ROUND(I246*H246,2)</f>
        <v>379</v>
      </c>
      <c r="BL246" s="16" t="s">
        <v>198</v>
      </c>
      <c r="BM246" s="174" t="s">
        <v>500</v>
      </c>
    </row>
    <row r="247" s="2" customFormat="1" ht="21.75" customHeight="1">
      <c r="A247" s="29"/>
      <c r="B247" s="162"/>
      <c r="C247" s="163" t="s">
        <v>501</v>
      </c>
      <c r="D247" s="163" t="s">
        <v>126</v>
      </c>
      <c r="E247" s="164" t="s">
        <v>502</v>
      </c>
      <c r="F247" s="165" t="s">
        <v>503</v>
      </c>
      <c r="G247" s="166" t="s">
        <v>206</v>
      </c>
      <c r="H247" s="167">
        <v>2</v>
      </c>
      <c r="I247" s="168">
        <v>432</v>
      </c>
      <c r="J247" s="168">
        <f>ROUND(I247*H247,2)</f>
        <v>864</v>
      </c>
      <c r="K247" s="169"/>
      <c r="L247" s="30"/>
      <c r="M247" s="170" t="s">
        <v>1</v>
      </c>
      <c r="N247" s="171" t="s">
        <v>41</v>
      </c>
      <c r="O247" s="172">
        <v>1.1279999999999999</v>
      </c>
      <c r="P247" s="172">
        <f>O247*H247</f>
        <v>2.2559999999999998</v>
      </c>
      <c r="Q247" s="172">
        <v>0</v>
      </c>
      <c r="R247" s="172">
        <f>Q247*H247</f>
        <v>0</v>
      </c>
      <c r="S247" s="172">
        <v>0</v>
      </c>
      <c r="T247" s="173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4" t="s">
        <v>198</v>
      </c>
      <c r="AT247" s="174" t="s">
        <v>126</v>
      </c>
      <c r="AU247" s="174" t="s">
        <v>85</v>
      </c>
      <c r="AY247" s="16" t="s">
        <v>124</v>
      </c>
      <c r="BE247" s="175">
        <f>IF(N247="základní",J247,0)</f>
        <v>864</v>
      </c>
      <c r="BF247" s="175">
        <f>IF(N247="snížená",J247,0)</f>
        <v>0</v>
      </c>
      <c r="BG247" s="175">
        <f>IF(N247="zákl. přenesená",J247,0)</f>
        <v>0</v>
      </c>
      <c r="BH247" s="175">
        <f>IF(N247="sníž. přenesená",J247,0)</f>
        <v>0</v>
      </c>
      <c r="BI247" s="175">
        <f>IF(N247="nulová",J247,0)</f>
        <v>0</v>
      </c>
      <c r="BJ247" s="16" t="s">
        <v>19</v>
      </c>
      <c r="BK247" s="175">
        <f>ROUND(I247*H247,2)</f>
        <v>864</v>
      </c>
      <c r="BL247" s="16" t="s">
        <v>198</v>
      </c>
      <c r="BM247" s="174" t="s">
        <v>504</v>
      </c>
    </row>
    <row r="248" s="2" customFormat="1" ht="21.75" customHeight="1">
      <c r="A248" s="29"/>
      <c r="B248" s="162"/>
      <c r="C248" s="163" t="s">
        <v>505</v>
      </c>
      <c r="D248" s="163" t="s">
        <v>126</v>
      </c>
      <c r="E248" s="164" t="s">
        <v>506</v>
      </c>
      <c r="F248" s="165" t="s">
        <v>507</v>
      </c>
      <c r="G248" s="166" t="s">
        <v>206</v>
      </c>
      <c r="H248" s="167">
        <v>2</v>
      </c>
      <c r="I248" s="168">
        <v>423</v>
      </c>
      <c r="J248" s="168">
        <f>ROUND(I248*H248,2)</f>
        <v>846</v>
      </c>
      <c r="K248" s="169"/>
      <c r="L248" s="30"/>
      <c r="M248" s="170" t="s">
        <v>1</v>
      </c>
      <c r="N248" s="171" t="s">
        <v>41</v>
      </c>
      <c r="O248" s="172">
        <v>1.1040000000000001</v>
      </c>
      <c r="P248" s="172">
        <f>O248*H248</f>
        <v>2.2080000000000002</v>
      </c>
      <c r="Q248" s="172">
        <v>0</v>
      </c>
      <c r="R248" s="172">
        <f>Q248*H248</f>
        <v>0</v>
      </c>
      <c r="S248" s="172">
        <v>0</v>
      </c>
      <c r="T248" s="173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4" t="s">
        <v>198</v>
      </c>
      <c r="AT248" s="174" t="s">
        <v>126</v>
      </c>
      <c r="AU248" s="174" t="s">
        <v>85</v>
      </c>
      <c r="AY248" s="16" t="s">
        <v>124</v>
      </c>
      <c r="BE248" s="175">
        <f>IF(N248="základní",J248,0)</f>
        <v>846</v>
      </c>
      <c r="BF248" s="175">
        <f>IF(N248="snížená",J248,0)</f>
        <v>0</v>
      </c>
      <c r="BG248" s="175">
        <f>IF(N248="zákl. přenesená",J248,0)</f>
        <v>0</v>
      </c>
      <c r="BH248" s="175">
        <f>IF(N248="sníž. přenesená",J248,0)</f>
        <v>0</v>
      </c>
      <c r="BI248" s="175">
        <f>IF(N248="nulová",J248,0)</f>
        <v>0</v>
      </c>
      <c r="BJ248" s="16" t="s">
        <v>19</v>
      </c>
      <c r="BK248" s="175">
        <f>ROUND(I248*H248,2)</f>
        <v>846</v>
      </c>
      <c r="BL248" s="16" t="s">
        <v>198</v>
      </c>
      <c r="BM248" s="174" t="s">
        <v>508</v>
      </c>
    </row>
    <row r="249" s="13" customFormat="1">
      <c r="A249" s="13"/>
      <c r="B249" s="176"/>
      <c r="C249" s="13"/>
      <c r="D249" s="177" t="s">
        <v>132</v>
      </c>
      <c r="E249" s="178" t="s">
        <v>1</v>
      </c>
      <c r="F249" s="179" t="s">
        <v>509</v>
      </c>
      <c r="G249" s="13"/>
      <c r="H249" s="180">
        <v>2</v>
      </c>
      <c r="I249" s="13"/>
      <c r="J249" s="13"/>
      <c r="K249" s="13"/>
      <c r="L249" s="176"/>
      <c r="M249" s="181"/>
      <c r="N249" s="182"/>
      <c r="O249" s="182"/>
      <c r="P249" s="182"/>
      <c r="Q249" s="182"/>
      <c r="R249" s="182"/>
      <c r="S249" s="182"/>
      <c r="T249" s="18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78" t="s">
        <v>132</v>
      </c>
      <c r="AU249" s="178" t="s">
        <v>85</v>
      </c>
      <c r="AV249" s="13" t="s">
        <v>85</v>
      </c>
      <c r="AW249" s="13" t="s">
        <v>33</v>
      </c>
      <c r="AX249" s="13" t="s">
        <v>19</v>
      </c>
      <c r="AY249" s="178" t="s">
        <v>124</v>
      </c>
    </row>
    <row r="250" s="2" customFormat="1" ht="21.75" customHeight="1">
      <c r="A250" s="29"/>
      <c r="B250" s="162"/>
      <c r="C250" s="163" t="s">
        <v>510</v>
      </c>
      <c r="D250" s="163" t="s">
        <v>126</v>
      </c>
      <c r="E250" s="164" t="s">
        <v>511</v>
      </c>
      <c r="F250" s="165" t="s">
        <v>512</v>
      </c>
      <c r="G250" s="166" t="s">
        <v>206</v>
      </c>
      <c r="H250" s="167">
        <v>1</v>
      </c>
      <c r="I250" s="168">
        <v>645</v>
      </c>
      <c r="J250" s="168">
        <f>ROUND(I250*H250,2)</f>
        <v>645</v>
      </c>
      <c r="K250" s="169"/>
      <c r="L250" s="30"/>
      <c r="M250" s="170" t="s">
        <v>1</v>
      </c>
      <c r="N250" s="171" t="s">
        <v>41</v>
      </c>
      <c r="O250" s="172">
        <v>1.6559999999999999</v>
      </c>
      <c r="P250" s="172">
        <f>O250*H250</f>
        <v>1.6559999999999999</v>
      </c>
      <c r="Q250" s="172">
        <v>0</v>
      </c>
      <c r="R250" s="172">
        <f>Q250*H250</f>
        <v>0</v>
      </c>
      <c r="S250" s="172">
        <v>0</v>
      </c>
      <c r="T250" s="173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4" t="s">
        <v>198</v>
      </c>
      <c r="AT250" s="174" t="s">
        <v>126</v>
      </c>
      <c r="AU250" s="174" t="s">
        <v>85</v>
      </c>
      <c r="AY250" s="16" t="s">
        <v>124</v>
      </c>
      <c r="BE250" s="175">
        <f>IF(N250="základní",J250,0)</f>
        <v>645</v>
      </c>
      <c r="BF250" s="175">
        <f>IF(N250="snížená",J250,0)</f>
        <v>0</v>
      </c>
      <c r="BG250" s="175">
        <f>IF(N250="zákl. přenesená",J250,0)</f>
        <v>0</v>
      </c>
      <c r="BH250" s="175">
        <f>IF(N250="sníž. přenesená",J250,0)</f>
        <v>0</v>
      </c>
      <c r="BI250" s="175">
        <f>IF(N250="nulová",J250,0)</f>
        <v>0</v>
      </c>
      <c r="BJ250" s="16" t="s">
        <v>19</v>
      </c>
      <c r="BK250" s="175">
        <f>ROUND(I250*H250,2)</f>
        <v>645</v>
      </c>
      <c r="BL250" s="16" t="s">
        <v>198</v>
      </c>
      <c r="BM250" s="174" t="s">
        <v>513</v>
      </c>
    </row>
    <row r="251" s="2" customFormat="1" ht="44.25" customHeight="1">
      <c r="A251" s="29"/>
      <c r="B251" s="162"/>
      <c r="C251" s="184" t="s">
        <v>514</v>
      </c>
      <c r="D251" s="184" t="s">
        <v>173</v>
      </c>
      <c r="E251" s="185" t="s">
        <v>515</v>
      </c>
      <c r="F251" s="186" t="s">
        <v>516</v>
      </c>
      <c r="G251" s="187" t="s">
        <v>206</v>
      </c>
      <c r="H251" s="188">
        <v>2</v>
      </c>
      <c r="I251" s="189">
        <v>5054</v>
      </c>
      <c r="J251" s="189">
        <f>ROUND(I251*H251,2)</f>
        <v>10108</v>
      </c>
      <c r="K251" s="190"/>
      <c r="L251" s="191"/>
      <c r="M251" s="192" t="s">
        <v>1</v>
      </c>
      <c r="N251" s="193" t="s">
        <v>41</v>
      </c>
      <c r="O251" s="172">
        <v>0</v>
      </c>
      <c r="P251" s="172">
        <f>O251*H251</f>
        <v>0</v>
      </c>
      <c r="Q251" s="172">
        <v>0.019560000000000001</v>
      </c>
      <c r="R251" s="172">
        <f>Q251*H251</f>
        <v>0.039120000000000002</v>
      </c>
      <c r="S251" s="172">
        <v>0</v>
      </c>
      <c r="T251" s="173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4" t="s">
        <v>226</v>
      </c>
      <c r="AT251" s="174" t="s">
        <v>173</v>
      </c>
      <c r="AU251" s="174" t="s">
        <v>85</v>
      </c>
      <c r="AY251" s="16" t="s">
        <v>124</v>
      </c>
      <c r="BE251" s="175">
        <f>IF(N251="základní",J251,0)</f>
        <v>10108</v>
      </c>
      <c r="BF251" s="175">
        <f>IF(N251="snížená",J251,0)</f>
        <v>0</v>
      </c>
      <c r="BG251" s="175">
        <f>IF(N251="zákl. přenesená",J251,0)</f>
        <v>0</v>
      </c>
      <c r="BH251" s="175">
        <f>IF(N251="sníž. přenesená",J251,0)</f>
        <v>0</v>
      </c>
      <c r="BI251" s="175">
        <f>IF(N251="nulová",J251,0)</f>
        <v>0</v>
      </c>
      <c r="BJ251" s="16" t="s">
        <v>19</v>
      </c>
      <c r="BK251" s="175">
        <f>ROUND(I251*H251,2)</f>
        <v>10108</v>
      </c>
      <c r="BL251" s="16" t="s">
        <v>198</v>
      </c>
      <c r="BM251" s="174" t="s">
        <v>517</v>
      </c>
    </row>
    <row r="252" s="2" customFormat="1" ht="44.25" customHeight="1">
      <c r="A252" s="29"/>
      <c r="B252" s="162"/>
      <c r="C252" s="184" t="s">
        <v>518</v>
      </c>
      <c r="D252" s="184" t="s">
        <v>173</v>
      </c>
      <c r="E252" s="185" t="s">
        <v>519</v>
      </c>
      <c r="F252" s="186" t="s">
        <v>520</v>
      </c>
      <c r="G252" s="187" t="s">
        <v>206</v>
      </c>
      <c r="H252" s="188">
        <v>1</v>
      </c>
      <c r="I252" s="189">
        <v>4101</v>
      </c>
      <c r="J252" s="189">
        <f>ROUND(I252*H252,2)</f>
        <v>4101</v>
      </c>
      <c r="K252" s="190"/>
      <c r="L252" s="191"/>
      <c r="M252" s="192" t="s">
        <v>1</v>
      </c>
      <c r="N252" s="193" t="s">
        <v>41</v>
      </c>
      <c r="O252" s="172">
        <v>0</v>
      </c>
      <c r="P252" s="172">
        <f>O252*H252</f>
        <v>0</v>
      </c>
      <c r="Q252" s="172">
        <v>0.019560000000000001</v>
      </c>
      <c r="R252" s="172">
        <f>Q252*H252</f>
        <v>0.019560000000000001</v>
      </c>
      <c r="S252" s="172">
        <v>0</v>
      </c>
      <c r="T252" s="173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4" t="s">
        <v>226</v>
      </c>
      <c r="AT252" s="174" t="s">
        <v>173</v>
      </c>
      <c r="AU252" s="174" t="s">
        <v>85</v>
      </c>
      <c r="AY252" s="16" t="s">
        <v>124</v>
      </c>
      <c r="BE252" s="175">
        <f>IF(N252="základní",J252,0)</f>
        <v>4101</v>
      </c>
      <c r="BF252" s="175">
        <f>IF(N252="snížená",J252,0)</f>
        <v>0</v>
      </c>
      <c r="BG252" s="175">
        <f>IF(N252="zákl. přenesená",J252,0)</f>
        <v>0</v>
      </c>
      <c r="BH252" s="175">
        <f>IF(N252="sníž. přenesená",J252,0)</f>
        <v>0</v>
      </c>
      <c r="BI252" s="175">
        <f>IF(N252="nulová",J252,0)</f>
        <v>0</v>
      </c>
      <c r="BJ252" s="16" t="s">
        <v>19</v>
      </c>
      <c r="BK252" s="175">
        <f>ROUND(I252*H252,2)</f>
        <v>4101</v>
      </c>
      <c r="BL252" s="16" t="s">
        <v>198</v>
      </c>
      <c r="BM252" s="174" t="s">
        <v>521</v>
      </c>
    </row>
    <row r="253" s="2" customFormat="1" ht="44.25" customHeight="1">
      <c r="A253" s="29"/>
      <c r="B253" s="162"/>
      <c r="C253" s="184" t="s">
        <v>522</v>
      </c>
      <c r="D253" s="184" t="s">
        <v>173</v>
      </c>
      <c r="E253" s="185" t="s">
        <v>523</v>
      </c>
      <c r="F253" s="186" t="s">
        <v>524</v>
      </c>
      <c r="G253" s="187" t="s">
        <v>206</v>
      </c>
      <c r="H253" s="188">
        <v>1</v>
      </c>
      <c r="I253" s="189">
        <v>5315</v>
      </c>
      <c r="J253" s="189">
        <f>ROUND(I253*H253,2)</f>
        <v>5315</v>
      </c>
      <c r="K253" s="190"/>
      <c r="L253" s="191"/>
      <c r="M253" s="192" t="s">
        <v>1</v>
      </c>
      <c r="N253" s="193" t="s">
        <v>41</v>
      </c>
      <c r="O253" s="172">
        <v>0</v>
      </c>
      <c r="P253" s="172">
        <f>O253*H253</f>
        <v>0</v>
      </c>
      <c r="Q253" s="172">
        <v>0.019560000000000001</v>
      </c>
      <c r="R253" s="172">
        <f>Q253*H253</f>
        <v>0.019560000000000001</v>
      </c>
      <c r="S253" s="172">
        <v>0</v>
      </c>
      <c r="T253" s="173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4" t="s">
        <v>226</v>
      </c>
      <c r="AT253" s="174" t="s">
        <v>173</v>
      </c>
      <c r="AU253" s="174" t="s">
        <v>85</v>
      </c>
      <c r="AY253" s="16" t="s">
        <v>124</v>
      </c>
      <c r="BE253" s="175">
        <f>IF(N253="základní",J253,0)</f>
        <v>5315</v>
      </c>
      <c r="BF253" s="175">
        <f>IF(N253="snížená",J253,0)</f>
        <v>0</v>
      </c>
      <c r="BG253" s="175">
        <f>IF(N253="zákl. přenesená",J253,0)</f>
        <v>0</v>
      </c>
      <c r="BH253" s="175">
        <f>IF(N253="sníž. přenesená",J253,0)</f>
        <v>0</v>
      </c>
      <c r="BI253" s="175">
        <f>IF(N253="nulová",J253,0)</f>
        <v>0</v>
      </c>
      <c r="BJ253" s="16" t="s">
        <v>19</v>
      </c>
      <c r="BK253" s="175">
        <f>ROUND(I253*H253,2)</f>
        <v>5315</v>
      </c>
      <c r="BL253" s="16" t="s">
        <v>198</v>
      </c>
      <c r="BM253" s="174" t="s">
        <v>525</v>
      </c>
    </row>
    <row r="254" s="2" customFormat="1" ht="44.25" customHeight="1">
      <c r="A254" s="29"/>
      <c r="B254" s="162"/>
      <c r="C254" s="184" t="s">
        <v>526</v>
      </c>
      <c r="D254" s="184" t="s">
        <v>173</v>
      </c>
      <c r="E254" s="185" t="s">
        <v>527</v>
      </c>
      <c r="F254" s="186" t="s">
        <v>528</v>
      </c>
      <c r="G254" s="187" t="s">
        <v>206</v>
      </c>
      <c r="H254" s="188">
        <v>4</v>
      </c>
      <c r="I254" s="189">
        <v>4101</v>
      </c>
      <c r="J254" s="189">
        <f>ROUND(I254*H254,2)</f>
        <v>16404</v>
      </c>
      <c r="K254" s="190"/>
      <c r="L254" s="191"/>
      <c r="M254" s="192" t="s">
        <v>1</v>
      </c>
      <c r="N254" s="193" t="s">
        <v>41</v>
      </c>
      <c r="O254" s="172">
        <v>0</v>
      </c>
      <c r="P254" s="172">
        <f>O254*H254</f>
        <v>0</v>
      </c>
      <c r="Q254" s="172">
        <v>0.019560000000000001</v>
      </c>
      <c r="R254" s="172">
        <f>Q254*H254</f>
        <v>0.078240000000000004</v>
      </c>
      <c r="S254" s="172">
        <v>0</v>
      </c>
      <c r="T254" s="173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4" t="s">
        <v>226</v>
      </c>
      <c r="AT254" s="174" t="s">
        <v>173</v>
      </c>
      <c r="AU254" s="174" t="s">
        <v>85</v>
      </c>
      <c r="AY254" s="16" t="s">
        <v>124</v>
      </c>
      <c r="BE254" s="175">
        <f>IF(N254="základní",J254,0)</f>
        <v>16404</v>
      </c>
      <c r="BF254" s="175">
        <f>IF(N254="snížená",J254,0)</f>
        <v>0</v>
      </c>
      <c r="BG254" s="175">
        <f>IF(N254="zákl. přenesená",J254,0)</f>
        <v>0</v>
      </c>
      <c r="BH254" s="175">
        <f>IF(N254="sníž. přenesená",J254,0)</f>
        <v>0</v>
      </c>
      <c r="BI254" s="175">
        <f>IF(N254="nulová",J254,0)</f>
        <v>0</v>
      </c>
      <c r="BJ254" s="16" t="s">
        <v>19</v>
      </c>
      <c r="BK254" s="175">
        <f>ROUND(I254*H254,2)</f>
        <v>16404</v>
      </c>
      <c r="BL254" s="16" t="s">
        <v>198</v>
      </c>
      <c r="BM254" s="174" t="s">
        <v>529</v>
      </c>
    </row>
    <row r="255" s="2" customFormat="1" ht="44.25" customHeight="1">
      <c r="A255" s="29"/>
      <c r="B255" s="162"/>
      <c r="C255" s="184" t="s">
        <v>530</v>
      </c>
      <c r="D255" s="184" t="s">
        <v>173</v>
      </c>
      <c r="E255" s="185" t="s">
        <v>531</v>
      </c>
      <c r="F255" s="186" t="s">
        <v>532</v>
      </c>
      <c r="G255" s="187" t="s">
        <v>206</v>
      </c>
      <c r="H255" s="188">
        <v>1</v>
      </c>
      <c r="I255" s="189">
        <v>5493</v>
      </c>
      <c r="J255" s="189">
        <f>ROUND(I255*H255,2)</f>
        <v>5493</v>
      </c>
      <c r="K255" s="190"/>
      <c r="L255" s="191"/>
      <c r="M255" s="192" t="s">
        <v>1</v>
      </c>
      <c r="N255" s="193" t="s">
        <v>41</v>
      </c>
      <c r="O255" s="172">
        <v>0</v>
      </c>
      <c r="P255" s="172">
        <f>O255*H255</f>
        <v>0</v>
      </c>
      <c r="Q255" s="172">
        <v>0.019560000000000001</v>
      </c>
      <c r="R255" s="172">
        <f>Q255*H255</f>
        <v>0.019560000000000001</v>
      </c>
      <c r="S255" s="172">
        <v>0</v>
      </c>
      <c r="T255" s="173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4" t="s">
        <v>226</v>
      </c>
      <c r="AT255" s="174" t="s">
        <v>173</v>
      </c>
      <c r="AU255" s="174" t="s">
        <v>85</v>
      </c>
      <c r="AY255" s="16" t="s">
        <v>124</v>
      </c>
      <c r="BE255" s="175">
        <f>IF(N255="základní",J255,0)</f>
        <v>5493</v>
      </c>
      <c r="BF255" s="175">
        <f>IF(N255="snížená",J255,0)</f>
        <v>0</v>
      </c>
      <c r="BG255" s="175">
        <f>IF(N255="zákl. přenesená",J255,0)</f>
        <v>0</v>
      </c>
      <c r="BH255" s="175">
        <f>IF(N255="sníž. přenesená",J255,0)</f>
        <v>0</v>
      </c>
      <c r="BI255" s="175">
        <f>IF(N255="nulová",J255,0)</f>
        <v>0</v>
      </c>
      <c r="BJ255" s="16" t="s">
        <v>19</v>
      </c>
      <c r="BK255" s="175">
        <f>ROUND(I255*H255,2)</f>
        <v>5493</v>
      </c>
      <c r="BL255" s="16" t="s">
        <v>198</v>
      </c>
      <c r="BM255" s="174" t="s">
        <v>533</v>
      </c>
    </row>
    <row r="256" s="2" customFormat="1" ht="44.25" customHeight="1">
      <c r="A256" s="29"/>
      <c r="B256" s="162"/>
      <c r="C256" s="184" t="s">
        <v>534</v>
      </c>
      <c r="D256" s="184" t="s">
        <v>173</v>
      </c>
      <c r="E256" s="185" t="s">
        <v>535</v>
      </c>
      <c r="F256" s="186" t="s">
        <v>536</v>
      </c>
      <c r="G256" s="187" t="s">
        <v>206</v>
      </c>
      <c r="H256" s="188">
        <v>1</v>
      </c>
      <c r="I256" s="189">
        <v>5751</v>
      </c>
      <c r="J256" s="189">
        <f>ROUND(I256*H256,2)</f>
        <v>5751</v>
      </c>
      <c r="K256" s="190"/>
      <c r="L256" s="191"/>
      <c r="M256" s="192" t="s">
        <v>1</v>
      </c>
      <c r="N256" s="193" t="s">
        <v>41</v>
      </c>
      <c r="O256" s="172">
        <v>0</v>
      </c>
      <c r="P256" s="172">
        <f>O256*H256</f>
        <v>0</v>
      </c>
      <c r="Q256" s="172">
        <v>0.019560000000000001</v>
      </c>
      <c r="R256" s="172">
        <f>Q256*H256</f>
        <v>0.019560000000000001</v>
      </c>
      <c r="S256" s="172">
        <v>0</v>
      </c>
      <c r="T256" s="173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4" t="s">
        <v>226</v>
      </c>
      <c r="AT256" s="174" t="s">
        <v>173</v>
      </c>
      <c r="AU256" s="174" t="s">
        <v>85</v>
      </c>
      <c r="AY256" s="16" t="s">
        <v>124</v>
      </c>
      <c r="BE256" s="175">
        <f>IF(N256="základní",J256,0)</f>
        <v>5751</v>
      </c>
      <c r="BF256" s="175">
        <f>IF(N256="snížená",J256,0)</f>
        <v>0</v>
      </c>
      <c r="BG256" s="175">
        <f>IF(N256="zákl. přenesená",J256,0)</f>
        <v>0</v>
      </c>
      <c r="BH256" s="175">
        <f>IF(N256="sníž. přenesená",J256,0)</f>
        <v>0</v>
      </c>
      <c r="BI256" s="175">
        <f>IF(N256="nulová",J256,0)</f>
        <v>0</v>
      </c>
      <c r="BJ256" s="16" t="s">
        <v>19</v>
      </c>
      <c r="BK256" s="175">
        <f>ROUND(I256*H256,2)</f>
        <v>5751</v>
      </c>
      <c r="BL256" s="16" t="s">
        <v>198</v>
      </c>
      <c r="BM256" s="174" t="s">
        <v>537</v>
      </c>
    </row>
    <row r="257" s="2" customFormat="1" ht="55.5" customHeight="1">
      <c r="A257" s="29"/>
      <c r="B257" s="162"/>
      <c r="C257" s="184" t="s">
        <v>538</v>
      </c>
      <c r="D257" s="184" t="s">
        <v>173</v>
      </c>
      <c r="E257" s="185" t="s">
        <v>539</v>
      </c>
      <c r="F257" s="186" t="s">
        <v>540</v>
      </c>
      <c r="G257" s="187" t="s">
        <v>206</v>
      </c>
      <c r="H257" s="188">
        <v>1</v>
      </c>
      <c r="I257" s="189">
        <v>4769</v>
      </c>
      <c r="J257" s="189">
        <f>ROUND(I257*H257,2)</f>
        <v>4769</v>
      </c>
      <c r="K257" s="190"/>
      <c r="L257" s="191"/>
      <c r="M257" s="192" t="s">
        <v>1</v>
      </c>
      <c r="N257" s="193" t="s">
        <v>41</v>
      </c>
      <c r="O257" s="172">
        <v>0</v>
      </c>
      <c r="P257" s="172">
        <f>O257*H257</f>
        <v>0</v>
      </c>
      <c r="Q257" s="172">
        <v>0.019560000000000001</v>
      </c>
      <c r="R257" s="172">
        <f>Q257*H257</f>
        <v>0.019560000000000001</v>
      </c>
      <c r="S257" s="172">
        <v>0</v>
      </c>
      <c r="T257" s="173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4" t="s">
        <v>226</v>
      </c>
      <c r="AT257" s="174" t="s">
        <v>173</v>
      </c>
      <c r="AU257" s="174" t="s">
        <v>85</v>
      </c>
      <c r="AY257" s="16" t="s">
        <v>124</v>
      </c>
      <c r="BE257" s="175">
        <f>IF(N257="základní",J257,0)</f>
        <v>4769</v>
      </c>
      <c r="BF257" s="175">
        <f>IF(N257="snížená",J257,0)</f>
        <v>0</v>
      </c>
      <c r="BG257" s="175">
        <f>IF(N257="zákl. přenesená",J257,0)</f>
        <v>0</v>
      </c>
      <c r="BH257" s="175">
        <f>IF(N257="sníž. přenesená",J257,0)</f>
        <v>0</v>
      </c>
      <c r="BI257" s="175">
        <f>IF(N257="nulová",J257,0)</f>
        <v>0</v>
      </c>
      <c r="BJ257" s="16" t="s">
        <v>19</v>
      </c>
      <c r="BK257" s="175">
        <f>ROUND(I257*H257,2)</f>
        <v>4769</v>
      </c>
      <c r="BL257" s="16" t="s">
        <v>198</v>
      </c>
      <c r="BM257" s="174" t="s">
        <v>541</v>
      </c>
    </row>
    <row r="258" s="2" customFormat="1" ht="55.5" customHeight="1">
      <c r="A258" s="29"/>
      <c r="B258" s="162"/>
      <c r="C258" s="184" t="s">
        <v>542</v>
      </c>
      <c r="D258" s="184" t="s">
        <v>173</v>
      </c>
      <c r="E258" s="185" t="s">
        <v>543</v>
      </c>
      <c r="F258" s="186" t="s">
        <v>544</v>
      </c>
      <c r="G258" s="187" t="s">
        <v>206</v>
      </c>
      <c r="H258" s="188">
        <v>1</v>
      </c>
      <c r="I258" s="189">
        <v>6950</v>
      </c>
      <c r="J258" s="189">
        <f>ROUND(I258*H258,2)</f>
        <v>6950</v>
      </c>
      <c r="K258" s="190"/>
      <c r="L258" s="191"/>
      <c r="M258" s="192" t="s">
        <v>1</v>
      </c>
      <c r="N258" s="193" t="s">
        <v>41</v>
      </c>
      <c r="O258" s="172">
        <v>0</v>
      </c>
      <c r="P258" s="172">
        <f>O258*H258</f>
        <v>0</v>
      </c>
      <c r="Q258" s="172">
        <v>0.019560000000000001</v>
      </c>
      <c r="R258" s="172">
        <f>Q258*H258</f>
        <v>0.019560000000000001</v>
      </c>
      <c r="S258" s="172">
        <v>0</v>
      </c>
      <c r="T258" s="173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4" t="s">
        <v>226</v>
      </c>
      <c r="AT258" s="174" t="s">
        <v>173</v>
      </c>
      <c r="AU258" s="174" t="s">
        <v>85</v>
      </c>
      <c r="AY258" s="16" t="s">
        <v>124</v>
      </c>
      <c r="BE258" s="175">
        <f>IF(N258="základní",J258,0)</f>
        <v>6950</v>
      </c>
      <c r="BF258" s="175">
        <f>IF(N258="snížená",J258,0)</f>
        <v>0</v>
      </c>
      <c r="BG258" s="175">
        <f>IF(N258="zákl. přenesená",J258,0)</f>
        <v>0</v>
      </c>
      <c r="BH258" s="175">
        <f>IF(N258="sníž. přenesená",J258,0)</f>
        <v>0</v>
      </c>
      <c r="BI258" s="175">
        <f>IF(N258="nulová",J258,0)</f>
        <v>0</v>
      </c>
      <c r="BJ258" s="16" t="s">
        <v>19</v>
      </c>
      <c r="BK258" s="175">
        <f>ROUND(I258*H258,2)</f>
        <v>6950</v>
      </c>
      <c r="BL258" s="16" t="s">
        <v>198</v>
      </c>
      <c r="BM258" s="174" t="s">
        <v>545</v>
      </c>
    </row>
    <row r="259" s="2" customFormat="1" ht="21.75" customHeight="1">
      <c r="A259" s="29"/>
      <c r="B259" s="162"/>
      <c r="C259" s="163" t="s">
        <v>546</v>
      </c>
      <c r="D259" s="163" t="s">
        <v>126</v>
      </c>
      <c r="E259" s="164" t="s">
        <v>547</v>
      </c>
      <c r="F259" s="165" t="s">
        <v>548</v>
      </c>
      <c r="G259" s="166" t="s">
        <v>206</v>
      </c>
      <c r="H259" s="167">
        <v>4</v>
      </c>
      <c r="I259" s="168">
        <v>286</v>
      </c>
      <c r="J259" s="168">
        <f>ROUND(I259*H259,2)</f>
        <v>1144</v>
      </c>
      <c r="K259" s="169"/>
      <c r="L259" s="30"/>
      <c r="M259" s="170" t="s">
        <v>1</v>
      </c>
      <c r="N259" s="171" t="s">
        <v>41</v>
      </c>
      <c r="O259" s="172">
        <v>0.61899999999999999</v>
      </c>
      <c r="P259" s="172">
        <f>O259*H259</f>
        <v>2.476</v>
      </c>
      <c r="Q259" s="172">
        <v>0</v>
      </c>
      <c r="R259" s="172">
        <f>Q259*H259</f>
        <v>0</v>
      </c>
      <c r="S259" s="172">
        <v>0</v>
      </c>
      <c r="T259" s="173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4" t="s">
        <v>198</v>
      </c>
      <c r="AT259" s="174" t="s">
        <v>126</v>
      </c>
      <c r="AU259" s="174" t="s">
        <v>85</v>
      </c>
      <c r="AY259" s="16" t="s">
        <v>124</v>
      </c>
      <c r="BE259" s="175">
        <f>IF(N259="základní",J259,0)</f>
        <v>1144</v>
      </c>
      <c r="BF259" s="175">
        <f>IF(N259="snížená",J259,0)</f>
        <v>0</v>
      </c>
      <c r="BG259" s="175">
        <f>IF(N259="zákl. přenesená",J259,0)</f>
        <v>0</v>
      </c>
      <c r="BH259" s="175">
        <f>IF(N259="sníž. přenesená",J259,0)</f>
        <v>0</v>
      </c>
      <c r="BI259" s="175">
        <f>IF(N259="nulová",J259,0)</f>
        <v>0</v>
      </c>
      <c r="BJ259" s="16" t="s">
        <v>19</v>
      </c>
      <c r="BK259" s="175">
        <f>ROUND(I259*H259,2)</f>
        <v>1144</v>
      </c>
      <c r="BL259" s="16" t="s">
        <v>198</v>
      </c>
      <c r="BM259" s="174" t="s">
        <v>549</v>
      </c>
    </row>
    <row r="260" s="2" customFormat="1" ht="33" customHeight="1">
      <c r="A260" s="29"/>
      <c r="B260" s="162"/>
      <c r="C260" s="184" t="s">
        <v>550</v>
      </c>
      <c r="D260" s="184" t="s">
        <v>173</v>
      </c>
      <c r="E260" s="185" t="s">
        <v>551</v>
      </c>
      <c r="F260" s="186" t="s">
        <v>552</v>
      </c>
      <c r="G260" s="187" t="s">
        <v>206</v>
      </c>
      <c r="H260" s="188">
        <v>1</v>
      </c>
      <c r="I260" s="189">
        <v>2821</v>
      </c>
      <c r="J260" s="189">
        <f>ROUND(I260*H260,2)</f>
        <v>2821</v>
      </c>
      <c r="K260" s="190"/>
      <c r="L260" s="191"/>
      <c r="M260" s="192" t="s">
        <v>1</v>
      </c>
      <c r="N260" s="193" t="s">
        <v>41</v>
      </c>
      <c r="O260" s="172">
        <v>0</v>
      </c>
      <c r="P260" s="172">
        <f>O260*H260</f>
        <v>0</v>
      </c>
      <c r="Q260" s="172">
        <v>0</v>
      </c>
      <c r="R260" s="172">
        <f>Q260*H260</f>
        <v>0</v>
      </c>
      <c r="S260" s="172">
        <v>0</v>
      </c>
      <c r="T260" s="173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4" t="s">
        <v>226</v>
      </c>
      <c r="AT260" s="174" t="s">
        <v>173</v>
      </c>
      <c r="AU260" s="174" t="s">
        <v>85</v>
      </c>
      <c r="AY260" s="16" t="s">
        <v>124</v>
      </c>
      <c r="BE260" s="175">
        <f>IF(N260="základní",J260,0)</f>
        <v>2821</v>
      </c>
      <c r="BF260" s="175">
        <f>IF(N260="snížená",J260,0)</f>
        <v>0</v>
      </c>
      <c r="BG260" s="175">
        <f>IF(N260="zákl. přenesená",J260,0)</f>
        <v>0</v>
      </c>
      <c r="BH260" s="175">
        <f>IF(N260="sníž. přenesená",J260,0)</f>
        <v>0</v>
      </c>
      <c r="BI260" s="175">
        <f>IF(N260="nulová",J260,0)</f>
        <v>0</v>
      </c>
      <c r="BJ260" s="16" t="s">
        <v>19</v>
      </c>
      <c r="BK260" s="175">
        <f>ROUND(I260*H260,2)</f>
        <v>2821</v>
      </c>
      <c r="BL260" s="16" t="s">
        <v>198</v>
      </c>
      <c r="BM260" s="174" t="s">
        <v>553</v>
      </c>
    </row>
    <row r="261" s="2" customFormat="1" ht="33" customHeight="1">
      <c r="A261" s="29"/>
      <c r="B261" s="162"/>
      <c r="C261" s="184" t="s">
        <v>554</v>
      </c>
      <c r="D261" s="184" t="s">
        <v>173</v>
      </c>
      <c r="E261" s="185" t="s">
        <v>555</v>
      </c>
      <c r="F261" s="186" t="s">
        <v>556</v>
      </c>
      <c r="G261" s="187" t="s">
        <v>206</v>
      </c>
      <c r="H261" s="188">
        <v>3</v>
      </c>
      <c r="I261" s="189">
        <v>3326</v>
      </c>
      <c r="J261" s="189">
        <f>ROUND(I261*H261,2)</f>
        <v>9978</v>
      </c>
      <c r="K261" s="190"/>
      <c r="L261" s="191"/>
      <c r="M261" s="192" t="s">
        <v>1</v>
      </c>
      <c r="N261" s="193" t="s">
        <v>41</v>
      </c>
      <c r="O261" s="172">
        <v>0</v>
      </c>
      <c r="P261" s="172">
        <f>O261*H261</f>
        <v>0</v>
      </c>
      <c r="Q261" s="172">
        <v>0</v>
      </c>
      <c r="R261" s="172">
        <f>Q261*H261</f>
        <v>0</v>
      </c>
      <c r="S261" s="172">
        <v>0</v>
      </c>
      <c r="T261" s="173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4" t="s">
        <v>226</v>
      </c>
      <c r="AT261" s="174" t="s">
        <v>173</v>
      </c>
      <c r="AU261" s="174" t="s">
        <v>85</v>
      </c>
      <c r="AY261" s="16" t="s">
        <v>124</v>
      </c>
      <c r="BE261" s="175">
        <f>IF(N261="základní",J261,0)</f>
        <v>9978</v>
      </c>
      <c r="BF261" s="175">
        <f>IF(N261="snížená",J261,0)</f>
        <v>0</v>
      </c>
      <c r="BG261" s="175">
        <f>IF(N261="zákl. přenesená",J261,0)</f>
        <v>0</v>
      </c>
      <c r="BH261" s="175">
        <f>IF(N261="sníž. přenesená",J261,0)</f>
        <v>0</v>
      </c>
      <c r="BI261" s="175">
        <f>IF(N261="nulová",J261,0)</f>
        <v>0</v>
      </c>
      <c r="BJ261" s="16" t="s">
        <v>19</v>
      </c>
      <c r="BK261" s="175">
        <f>ROUND(I261*H261,2)</f>
        <v>9978</v>
      </c>
      <c r="BL261" s="16" t="s">
        <v>198</v>
      </c>
      <c r="BM261" s="174" t="s">
        <v>557</v>
      </c>
    </row>
    <row r="262" s="2" customFormat="1" ht="16.5" customHeight="1">
      <c r="A262" s="29"/>
      <c r="B262" s="162"/>
      <c r="C262" s="163" t="s">
        <v>558</v>
      </c>
      <c r="D262" s="163" t="s">
        <v>126</v>
      </c>
      <c r="E262" s="164" t="s">
        <v>559</v>
      </c>
      <c r="F262" s="165" t="s">
        <v>560</v>
      </c>
      <c r="G262" s="166" t="s">
        <v>206</v>
      </c>
      <c r="H262" s="167">
        <v>16</v>
      </c>
      <c r="I262" s="168">
        <v>25</v>
      </c>
      <c r="J262" s="168">
        <f>ROUND(I262*H262,2)</f>
        <v>400</v>
      </c>
      <c r="K262" s="169"/>
      <c r="L262" s="30"/>
      <c r="M262" s="170" t="s">
        <v>1</v>
      </c>
      <c r="N262" s="171" t="s">
        <v>41</v>
      </c>
      <c r="O262" s="172">
        <v>0.062</v>
      </c>
      <c r="P262" s="172">
        <f>O262*H262</f>
        <v>0.99199999999999999</v>
      </c>
      <c r="Q262" s="172">
        <v>0</v>
      </c>
      <c r="R262" s="172">
        <f>Q262*H262</f>
        <v>0</v>
      </c>
      <c r="S262" s="172">
        <v>0</v>
      </c>
      <c r="T262" s="173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4" t="s">
        <v>198</v>
      </c>
      <c r="AT262" s="174" t="s">
        <v>126</v>
      </c>
      <c r="AU262" s="174" t="s">
        <v>85</v>
      </c>
      <c r="AY262" s="16" t="s">
        <v>124</v>
      </c>
      <c r="BE262" s="175">
        <f>IF(N262="základní",J262,0)</f>
        <v>400</v>
      </c>
      <c r="BF262" s="175">
        <f>IF(N262="snížená",J262,0)</f>
        <v>0</v>
      </c>
      <c r="BG262" s="175">
        <f>IF(N262="zákl. přenesená",J262,0)</f>
        <v>0</v>
      </c>
      <c r="BH262" s="175">
        <f>IF(N262="sníž. přenesená",J262,0)</f>
        <v>0</v>
      </c>
      <c r="BI262" s="175">
        <f>IF(N262="nulová",J262,0)</f>
        <v>0</v>
      </c>
      <c r="BJ262" s="16" t="s">
        <v>19</v>
      </c>
      <c r="BK262" s="175">
        <f>ROUND(I262*H262,2)</f>
        <v>400</v>
      </c>
      <c r="BL262" s="16" t="s">
        <v>198</v>
      </c>
      <c r="BM262" s="174" t="s">
        <v>561</v>
      </c>
    </row>
    <row r="263" s="13" customFormat="1">
      <c r="A263" s="13"/>
      <c r="B263" s="176"/>
      <c r="C263" s="13"/>
      <c r="D263" s="177" t="s">
        <v>132</v>
      </c>
      <c r="E263" s="178" t="s">
        <v>1</v>
      </c>
      <c r="F263" s="179" t="s">
        <v>491</v>
      </c>
      <c r="G263" s="13"/>
      <c r="H263" s="180">
        <v>16</v>
      </c>
      <c r="I263" s="13"/>
      <c r="J263" s="13"/>
      <c r="K263" s="13"/>
      <c r="L263" s="176"/>
      <c r="M263" s="181"/>
      <c r="N263" s="182"/>
      <c r="O263" s="182"/>
      <c r="P263" s="182"/>
      <c r="Q263" s="182"/>
      <c r="R263" s="182"/>
      <c r="S263" s="182"/>
      <c r="T263" s="18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78" t="s">
        <v>132</v>
      </c>
      <c r="AU263" s="178" t="s">
        <v>85</v>
      </c>
      <c r="AV263" s="13" t="s">
        <v>85</v>
      </c>
      <c r="AW263" s="13" t="s">
        <v>33</v>
      </c>
      <c r="AX263" s="13" t="s">
        <v>19</v>
      </c>
      <c r="AY263" s="178" t="s">
        <v>124</v>
      </c>
    </row>
    <row r="264" s="2" customFormat="1" ht="16.5" customHeight="1">
      <c r="A264" s="29"/>
      <c r="B264" s="162"/>
      <c r="C264" s="163" t="s">
        <v>562</v>
      </c>
      <c r="D264" s="163" t="s">
        <v>126</v>
      </c>
      <c r="E264" s="164" t="s">
        <v>563</v>
      </c>
      <c r="F264" s="165" t="s">
        <v>564</v>
      </c>
      <c r="G264" s="166" t="s">
        <v>141</v>
      </c>
      <c r="H264" s="167">
        <v>150</v>
      </c>
      <c r="I264" s="168">
        <v>12.5</v>
      </c>
      <c r="J264" s="168">
        <f>ROUND(I264*H264,2)</f>
        <v>1875</v>
      </c>
      <c r="K264" s="169"/>
      <c r="L264" s="30"/>
      <c r="M264" s="170" t="s">
        <v>1</v>
      </c>
      <c r="N264" s="171" t="s">
        <v>41</v>
      </c>
      <c r="O264" s="172">
        <v>0.031</v>
      </c>
      <c r="P264" s="172">
        <f>O264*H264</f>
        <v>4.6500000000000004</v>
      </c>
      <c r="Q264" s="172">
        <v>0</v>
      </c>
      <c r="R264" s="172">
        <f>Q264*H264</f>
        <v>0</v>
      </c>
      <c r="S264" s="172">
        <v>0</v>
      </c>
      <c r="T264" s="173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4" t="s">
        <v>198</v>
      </c>
      <c r="AT264" s="174" t="s">
        <v>126</v>
      </c>
      <c r="AU264" s="174" t="s">
        <v>85</v>
      </c>
      <c r="AY264" s="16" t="s">
        <v>124</v>
      </c>
      <c r="BE264" s="175">
        <f>IF(N264="základní",J264,0)</f>
        <v>1875</v>
      </c>
      <c r="BF264" s="175">
        <f>IF(N264="snížená",J264,0)</f>
        <v>0</v>
      </c>
      <c r="BG264" s="175">
        <f>IF(N264="zákl. přenesená",J264,0)</f>
        <v>0</v>
      </c>
      <c r="BH264" s="175">
        <f>IF(N264="sníž. přenesená",J264,0)</f>
        <v>0</v>
      </c>
      <c r="BI264" s="175">
        <f>IF(N264="nulová",J264,0)</f>
        <v>0</v>
      </c>
      <c r="BJ264" s="16" t="s">
        <v>19</v>
      </c>
      <c r="BK264" s="175">
        <f>ROUND(I264*H264,2)</f>
        <v>1875</v>
      </c>
      <c r="BL264" s="16" t="s">
        <v>198</v>
      </c>
      <c r="BM264" s="174" t="s">
        <v>565</v>
      </c>
    </row>
    <row r="265" s="2" customFormat="1" ht="44.25" customHeight="1">
      <c r="A265" s="29"/>
      <c r="B265" s="162"/>
      <c r="C265" s="163" t="s">
        <v>25</v>
      </c>
      <c r="D265" s="163" t="s">
        <v>126</v>
      </c>
      <c r="E265" s="164" t="s">
        <v>566</v>
      </c>
      <c r="F265" s="165" t="s">
        <v>567</v>
      </c>
      <c r="G265" s="166" t="s">
        <v>141</v>
      </c>
      <c r="H265" s="167">
        <v>30.199999999999999</v>
      </c>
      <c r="I265" s="168">
        <v>395</v>
      </c>
      <c r="J265" s="168">
        <f>ROUND(I265*H265,2)</f>
        <v>11929</v>
      </c>
      <c r="K265" s="169"/>
      <c r="L265" s="30"/>
      <c r="M265" s="170" t="s">
        <v>1</v>
      </c>
      <c r="N265" s="171" t="s">
        <v>41</v>
      </c>
      <c r="O265" s="172">
        <v>0.104</v>
      </c>
      <c r="P265" s="172">
        <f>O265*H265</f>
        <v>3.1407999999999996</v>
      </c>
      <c r="Q265" s="172">
        <v>0.0013500000000000001</v>
      </c>
      <c r="R265" s="172">
        <f>Q265*H265</f>
        <v>0.040770000000000001</v>
      </c>
      <c r="S265" s="172">
        <v>0</v>
      </c>
      <c r="T265" s="173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4" t="s">
        <v>198</v>
      </c>
      <c r="AT265" s="174" t="s">
        <v>126</v>
      </c>
      <c r="AU265" s="174" t="s">
        <v>85</v>
      </c>
      <c r="AY265" s="16" t="s">
        <v>124</v>
      </c>
      <c r="BE265" s="175">
        <f>IF(N265="základní",J265,0)</f>
        <v>11929</v>
      </c>
      <c r="BF265" s="175">
        <f>IF(N265="snížená",J265,0)</f>
        <v>0</v>
      </c>
      <c r="BG265" s="175">
        <f>IF(N265="zákl. přenesená",J265,0)</f>
        <v>0</v>
      </c>
      <c r="BH265" s="175">
        <f>IF(N265="sníž. přenesená",J265,0)</f>
        <v>0</v>
      </c>
      <c r="BI265" s="175">
        <f>IF(N265="nulová",J265,0)</f>
        <v>0</v>
      </c>
      <c r="BJ265" s="16" t="s">
        <v>19</v>
      </c>
      <c r="BK265" s="175">
        <f>ROUND(I265*H265,2)</f>
        <v>11929</v>
      </c>
      <c r="BL265" s="16" t="s">
        <v>198</v>
      </c>
      <c r="BM265" s="174" t="s">
        <v>568</v>
      </c>
    </row>
    <row r="266" s="13" customFormat="1">
      <c r="A266" s="13"/>
      <c r="B266" s="176"/>
      <c r="C266" s="13"/>
      <c r="D266" s="177" t="s">
        <v>132</v>
      </c>
      <c r="E266" s="178" t="s">
        <v>1</v>
      </c>
      <c r="F266" s="179" t="s">
        <v>569</v>
      </c>
      <c r="G266" s="13"/>
      <c r="H266" s="180">
        <v>30.199999999999999</v>
      </c>
      <c r="I266" s="13"/>
      <c r="J266" s="13"/>
      <c r="K266" s="13"/>
      <c r="L266" s="176"/>
      <c r="M266" s="181"/>
      <c r="N266" s="182"/>
      <c r="O266" s="182"/>
      <c r="P266" s="182"/>
      <c r="Q266" s="182"/>
      <c r="R266" s="182"/>
      <c r="S266" s="182"/>
      <c r="T266" s="18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78" t="s">
        <v>132</v>
      </c>
      <c r="AU266" s="178" t="s">
        <v>85</v>
      </c>
      <c r="AV266" s="13" t="s">
        <v>85</v>
      </c>
      <c r="AW266" s="13" t="s">
        <v>33</v>
      </c>
      <c r="AX266" s="13" t="s">
        <v>19</v>
      </c>
      <c r="AY266" s="178" t="s">
        <v>124</v>
      </c>
    </row>
    <row r="267" s="2" customFormat="1" ht="21.75" customHeight="1">
      <c r="A267" s="29"/>
      <c r="B267" s="162"/>
      <c r="C267" s="163" t="s">
        <v>570</v>
      </c>
      <c r="D267" s="163" t="s">
        <v>126</v>
      </c>
      <c r="E267" s="164" t="s">
        <v>571</v>
      </c>
      <c r="F267" s="165" t="s">
        <v>572</v>
      </c>
      <c r="G267" s="166" t="s">
        <v>176</v>
      </c>
      <c r="H267" s="167">
        <v>212</v>
      </c>
      <c r="I267" s="168">
        <v>60</v>
      </c>
      <c r="J267" s="168">
        <f>ROUND(I267*H267,2)</f>
        <v>12720</v>
      </c>
      <c r="K267" s="169"/>
      <c r="L267" s="30"/>
      <c r="M267" s="170" t="s">
        <v>1</v>
      </c>
      <c r="N267" s="171" t="s">
        <v>41</v>
      </c>
      <c r="O267" s="172">
        <v>0.025999999999999999</v>
      </c>
      <c r="P267" s="172">
        <f>O267*H267</f>
        <v>5.5119999999999996</v>
      </c>
      <c r="Q267" s="172">
        <v>6.9999999999999994E-05</v>
      </c>
      <c r="R267" s="172">
        <f>Q267*H267</f>
        <v>0.014839999999999999</v>
      </c>
      <c r="S267" s="172">
        <v>0</v>
      </c>
      <c r="T267" s="173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4" t="s">
        <v>198</v>
      </c>
      <c r="AT267" s="174" t="s">
        <v>126</v>
      </c>
      <c r="AU267" s="174" t="s">
        <v>85</v>
      </c>
      <c r="AY267" s="16" t="s">
        <v>124</v>
      </c>
      <c r="BE267" s="175">
        <f>IF(N267="základní",J267,0)</f>
        <v>12720</v>
      </c>
      <c r="BF267" s="175">
        <f>IF(N267="snížená",J267,0)</f>
        <v>0</v>
      </c>
      <c r="BG267" s="175">
        <f>IF(N267="zákl. přenesená",J267,0)</f>
        <v>0</v>
      </c>
      <c r="BH267" s="175">
        <f>IF(N267="sníž. přenesená",J267,0)</f>
        <v>0</v>
      </c>
      <c r="BI267" s="175">
        <f>IF(N267="nulová",J267,0)</f>
        <v>0</v>
      </c>
      <c r="BJ267" s="16" t="s">
        <v>19</v>
      </c>
      <c r="BK267" s="175">
        <f>ROUND(I267*H267,2)</f>
        <v>12720</v>
      </c>
      <c r="BL267" s="16" t="s">
        <v>198</v>
      </c>
      <c r="BM267" s="174" t="s">
        <v>573</v>
      </c>
    </row>
    <row r="268" s="13" customFormat="1">
      <c r="A268" s="13"/>
      <c r="B268" s="176"/>
      <c r="C268" s="13"/>
      <c r="D268" s="177" t="s">
        <v>132</v>
      </c>
      <c r="E268" s="178" t="s">
        <v>1</v>
      </c>
      <c r="F268" s="179" t="s">
        <v>574</v>
      </c>
      <c r="G268" s="13"/>
      <c r="H268" s="180">
        <v>212</v>
      </c>
      <c r="I268" s="13"/>
      <c r="J268" s="13"/>
      <c r="K268" s="13"/>
      <c r="L268" s="176"/>
      <c r="M268" s="181"/>
      <c r="N268" s="182"/>
      <c r="O268" s="182"/>
      <c r="P268" s="182"/>
      <c r="Q268" s="182"/>
      <c r="R268" s="182"/>
      <c r="S268" s="182"/>
      <c r="T268" s="18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78" t="s">
        <v>132</v>
      </c>
      <c r="AU268" s="178" t="s">
        <v>85</v>
      </c>
      <c r="AV268" s="13" t="s">
        <v>85</v>
      </c>
      <c r="AW268" s="13" t="s">
        <v>33</v>
      </c>
      <c r="AX268" s="13" t="s">
        <v>19</v>
      </c>
      <c r="AY268" s="178" t="s">
        <v>124</v>
      </c>
    </row>
    <row r="269" s="2" customFormat="1" ht="21.75" customHeight="1">
      <c r="A269" s="29"/>
      <c r="B269" s="162"/>
      <c r="C269" s="163" t="s">
        <v>575</v>
      </c>
      <c r="D269" s="163" t="s">
        <v>126</v>
      </c>
      <c r="E269" s="164" t="s">
        <v>576</v>
      </c>
      <c r="F269" s="165" t="s">
        <v>577</v>
      </c>
      <c r="G269" s="166" t="s">
        <v>176</v>
      </c>
      <c r="H269" s="167">
        <v>40</v>
      </c>
      <c r="I269" s="168">
        <v>38</v>
      </c>
      <c r="J269" s="168">
        <f>ROUND(I269*H269,2)</f>
        <v>1520</v>
      </c>
      <c r="K269" s="169"/>
      <c r="L269" s="30"/>
      <c r="M269" s="170" t="s">
        <v>1</v>
      </c>
      <c r="N269" s="171" t="s">
        <v>41</v>
      </c>
      <c r="O269" s="172">
        <v>0.032000000000000001</v>
      </c>
      <c r="P269" s="172">
        <f>O269*H269</f>
        <v>1.28</v>
      </c>
      <c r="Q269" s="172">
        <v>6.9999999999999994E-05</v>
      </c>
      <c r="R269" s="172">
        <f>Q269*H269</f>
        <v>0.0027999999999999995</v>
      </c>
      <c r="S269" s="172">
        <v>0</v>
      </c>
      <c r="T269" s="173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4" t="s">
        <v>198</v>
      </c>
      <c r="AT269" s="174" t="s">
        <v>126</v>
      </c>
      <c r="AU269" s="174" t="s">
        <v>85</v>
      </c>
      <c r="AY269" s="16" t="s">
        <v>124</v>
      </c>
      <c r="BE269" s="175">
        <f>IF(N269="základní",J269,0)</f>
        <v>1520</v>
      </c>
      <c r="BF269" s="175">
        <f>IF(N269="snížená",J269,0)</f>
        <v>0</v>
      </c>
      <c r="BG269" s="175">
        <f>IF(N269="zákl. přenesená",J269,0)</f>
        <v>0</v>
      </c>
      <c r="BH269" s="175">
        <f>IF(N269="sníž. přenesená",J269,0)</f>
        <v>0</v>
      </c>
      <c r="BI269" s="175">
        <f>IF(N269="nulová",J269,0)</f>
        <v>0</v>
      </c>
      <c r="BJ269" s="16" t="s">
        <v>19</v>
      </c>
      <c r="BK269" s="175">
        <f>ROUND(I269*H269,2)</f>
        <v>1520</v>
      </c>
      <c r="BL269" s="16" t="s">
        <v>198</v>
      </c>
      <c r="BM269" s="174" t="s">
        <v>578</v>
      </c>
    </row>
    <row r="270" s="13" customFormat="1">
      <c r="A270" s="13"/>
      <c r="B270" s="176"/>
      <c r="C270" s="13"/>
      <c r="D270" s="177" t="s">
        <v>132</v>
      </c>
      <c r="E270" s="178" t="s">
        <v>1</v>
      </c>
      <c r="F270" s="179" t="s">
        <v>579</v>
      </c>
      <c r="G270" s="13"/>
      <c r="H270" s="180">
        <v>40</v>
      </c>
      <c r="I270" s="13"/>
      <c r="J270" s="13"/>
      <c r="K270" s="13"/>
      <c r="L270" s="176"/>
      <c r="M270" s="181"/>
      <c r="N270" s="182"/>
      <c r="O270" s="182"/>
      <c r="P270" s="182"/>
      <c r="Q270" s="182"/>
      <c r="R270" s="182"/>
      <c r="S270" s="182"/>
      <c r="T270" s="18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78" t="s">
        <v>132</v>
      </c>
      <c r="AU270" s="178" t="s">
        <v>85</v>
      </c>
      <c r="AV270" s="13" t="s">
        <v>85</v>
      </c>
      <c r="AW270" s="13" t="s">
        <v>33</v>
      </c>
      <c r="AX270" s="13" t="s">
        <v>19</v>
      </c>
      <c r="AY270" s="178" t="s">
        <v>124</v>
      </c>
    </row>
    <row r="271" s="2" customFormat="1" ht="21.75" customHeight="1">
      <c r="A271" s="29"/>
      <c r="B271" s="162"/>
      <c r="C271" s="163" t="s">
        <v>580</v>
      </c>
      <c r="D271" s="163" t="s">
        <v>126</v>
      </c>
      <c r="E271" s="164" t="s">
        <v>581</v>
      </c>
      <c r="F271" s="165" t="s">
        <v>582</v>
      </c>
      <c r="G271" s="166" t="s">
        <v>206</v>
      </c>
      <c r="H271" s="167">
        <v>6</v>
      </c>
      <c r="I271" s="168">
        <v>31.899999999999999</v>
      </c>
      <c r="J271" s="168">
        <f>ROUND(I271*H271,2)</f>
        <v>191.40000000000001</v>
      </c>
      <c r="K271" s="169"/>
      <c r="L271" s="30"/>
      <c r="M271" s="170" t="s">
        <v>1</v>
      </c>
      <c r="N271" s="171" t="s">
        <v>41</v>
      </c>
      <c r="O271" s="172">
        <v>0.032000000000000001</v>
      </c>
      <c r="P271" s="172">
        <f>O271*H271</f>
        <v>0.192</v>
      </c>
      <c r="Q271" s="172">
        <v>9.0000000000000006E-05</v>
      </c>
      <c r="R271" s="172">
        <f>Q271*H271</f>
        <v>0.00054000000000000001</v>
      </c>
      <c r="S271" s="172">
        <v>0</v>
      </c>
      <c r="T271" s="173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4" t="s">
        <v>198</v>
      </c>
      <c r="AT271" s="174" t="s">
        <v>126</v>
      </c>
      <c r="AU271" s="174" t="s">
        <v>85</v>
      </c>
      <c r="AY271" s="16" t="s">
        <v>124</v>
      </c>
      <c r="BE271" s="175">
        <f>IF(N271="základní",J271,0)</f>
        <v>191.40000000000001</v>
      </c>
      <c r="BF271" s="175">
        <f>IF(N271="snížená",J271,0)</f>
        <v>0</v>
      </c>
      <c r="BG271" s="175">
        <f>IF(N271="zákl. přenesená",J271,0)</f>
        <v>0</v>
      </c>
      <c r="BH271" s="175">
        <f>IF(N271="sníž. přenesená",J271,0)</f>
        <v>0</v>
      </c>
      <c r="BI271" s="175">
        <f>IF(N271="nulová",J271,0)</f>
        <v>0</v>
      </c>
      <c r="BJ271" s="16" t="s">
        <v>19</v>
      </c>
      <c r="BK271" s="175">
        <f>ROUND(I271*H271,2)</f>
        <v>191.40000000000001</v>
      </c>
      <c r="BL271" s="16" t="s">
        <v>198</v>
      </c>
      <c r="BM271" s="174" t="s">
        <v>583</v>
      </c>
    </row>
    <row r="272" s="12" customFormat="1" ht="22.8" customHeight="1">
      <c r="A272" s="12"/>
      <c r="B272" s="150"/>
      <c r="C272" s="12"/>
      <c r="D272" s="151" t="s">
        <v>75</v>
      </c>
      <c r="E272" s="160" t="s">
        <v>584</v>
      </c>
      <c r="F272" s="160" t="s">
        <v>585</v>
      </c>
      <c r="G272" s="12"/>
      <c r="H272" s="12"/>
      <c r="I272" s="12"/>
      <c r="J272" s="161">
        <f>BK272</f>
        <v>5000</v>
      </c>
      <c r="K272" s="12"/>
      <c r="L272" s="150"/>
      <c r="M272" s="154"/>
      <c r="N272" s="155"/>
      <c r="O272" s="155"/>
      <c r="P272" s="156">
        <f>P273</f>
        <v>0.029999999999999999</v>
      </c>
      <c r="Q272" s="155"/>
      <c r="R272" s="156">
        <f>R273</f>
        <v>0</v>
      </c>
      <c r="S272" s="155"/>
      <c r="T272" s="157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51" t="s">
        <v>85</v>
      </c>
      <c r="AT272" s="158" t="s">
        <v>75</v>
      </c>
      <c r="AU272" s="158" t="s">
        <v>19</v>
      </c>
      <c r="AY272" s="151" t="s">
        <v>124</v>
      </c>
      <c r="BK272" s="159">
        <f>BK273</f>
        <v>5000</v>
      </c>
    </row>
    <row r="273" s="12" customFormat="1" ht="20.88" customHeight="1">
      <c r="A273" s="12"/>
      <c r="B273" s="150"/>
      <c r="C273" s="12"/>
      <c r="D273" s="151" t="s">
        <v>75</v>
      </c>
      <c r="E273" s="160" t="s">
        <v>586</v>
      </c>
      <c r="F273" s="160" t="s">
        <v>587</v>
      </c>
      <c r="G273" s="12"/>
      <c r="H273" s="12"/>
      <c r="I273" s="12"/>
      <c r="J273" s="161">
        <f>BK273</f>
        <v>5000</v>
      </c>
      <c r="K273" s="12"/>
      <c r="L273" s="150"/>
      <c r="M273" s="154"/>
      <c r="N273" s="155"/>
      <c r="O273" s="155"/>
      <c r="P273" s="156">
        <f>P274</f>
        <v>0.029999999999999999</v>
      </c>
      <c r="Q273" s="155"/>
      <c r="R273" s="156">
        <f>R274</f>
        <v>0</v>
      </c>
      <c r="S273" s="155"/>
      <c r="T273" s="157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51" t="s">
        <v>85</v>
      </c>
      <c r="AT273" s="158" t="s">
        <v>75</v>
      </c>
      <c r="AU273" s="158" t="s">
        <v>85</v>
      </c>
      <c r="AY273" s="151" t="s">
        <v>124</v>
      </c>
      <c r="BK273" s="159">
        <f>BK274</f>
        <v>5000</v>
      </c>
    </row>
    <row r="274" s="2" customFormat="1" ht="16.5" customHeight="1">
      <c r="A274" s="29"/>
      <c r="B274" s="162"/>
      <c r="C274" s="163" t="s">
        <v>588</v>
      </c>
      <c r="D274" s="163" t="s">
        <v>126</v>
      </c>
      <c r="E274" s="164" t="s">
        <v>589</v>
      </c>
      <c r="F274" s="165" t="s">
        <v>590</v>
      </c>
      <c r="G274" s="166" t="s">
        <v>206</v>
      </c>
      <c r="H274" s="167">
        <v>1</v>
      </c>
      <c r="I274" s="168">
        <v>5000</v>
      </c>
      <c r="J274" s="168">
        <f>ROUND(I274*H274,2)</f>
        <v>5000</v>
      </c>
      <c r="K274" s="169"/>
      <c r="L274" s="30"/>
      <c r="M274" s="194" t="s">
        <v>1</v>
      </c>
      <c r="N274" s="195" t="s">
        <v>41</v>
      </c>
      <c r="O274" s="196">
        <v>0.029999999999999999</v>
      </c>
      <c r="P274" s="196">
        <f>O274*H274</f>
        <v>0.029999999999999999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4" t="s">
        <v>198</v>
      </c>
      <c r="AT274" s="174" t="s">
        <v>126</v>
      </c>
      <c r="AU274" s="174" t="s">
        <v>138</v>
      </c>
      <c r="AY274" s="16" t="s">
        <v>124</v>
      </c>
      <c r="BE274" s="175">
        <f>IF(N274="základní",J274,0)</f>
        <v>5000</v>
      </c>
      <c r="BF274" s="175">
        <f>IF(N274="snížená",J274,0)</f>
        <v>0</v>
      </c>
      <c r="BG274" s="175">
        <f>IF(N274="zákl. přenesená",J274,0)</f>
        <v>0</v>
      </c>
      <c r="BH274" s="175">
        <f>IF(N274="sníž. přenesená",J274,0)</f>
        <v>0</v>
      </c>
      <c r="BI274" s="175">
        <f>IF(N274="nulová",J274,0)</f>
        <v>0</v>
      </c>
      <c r="BJ274" s="16" t="s">
        <v>19</v>
      </c>
      <c r="BK274" s="175">
        <f>ROUND(I274*H274,2)</f>
        <v>5000</v>
      </c>
      <c r="BL274" s="16" t="s">
        <v>198</v>
      </c>
      <c r="BM274" s="174" t="s">
        <v>591</v>
      </c>
    </row>
    <row r="275" s="2" customFormat="1" ht="6.96" customHeight="1">
      <c r="A275" s="29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30"/>
      <c r="M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</row>
  </sheetData>
  <autoFilter ref="C128:K27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0"/>
    </row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89</v>
      </c>
      <c r="L4" s="19"/>
      <c r="M4" s="111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6" t="s">
        <v>14</v>
      </c>
      <c r="L6" s="19"/>
    </row>
    <row r="7" s="1" customFormat="1" ht="23.25" customHeight="1">
      <c r="B7" s="19"/>
      <c r="E7" s="112" t="str">
        <f>'Rekapitulace stavby'!K6</f>
        <v>NOVOSTAVBA DVOU RODINNÝCH DOMŮ - TRANSFORMACE ÚSP PRO MLÁDEŽ KVASINY</v>
      </c>
      <c r="F7" s="26"/>
      <c r="G7" s="26"/>
      <c r="H7" s="26"/>
      <c r="L7" s="19"/>
    </row>
    <row r="8" s="2" customFormat="1" ht="12" customHeight="1">
      <c r="A8" s="29"/>
      <c r="B8" s="30"/>
      <c r="C8" s="29"/>
      <c r="D8" s="26" t="s">
        <v>90</v>
      </c>
      <c r="E8" s="29"/>
      <c r="F8" s="29"/>
      <c r="G8" s="29"/>
      <c r="H8" s="29"/>
      <c r="I8" s="29"/>
      <c r="J8" s="29"/>
      <c r="K8" s="29"/>
      <c r="L8" s="45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0"/>
      <c r="C9" s="29"/>
      <c r="D9" s="29"/>
      <c r="E9" s="57" t="s">
        <v>592</v>
      </c>
      <c r="F9" s="29"/>
      <c r="G9" s="29"/>
      <c r="H9" s="29"/>
      <c r="I9" s="29"/>
      <c r="J9" s="29"/>
      <c r="K9" s="29"/>
      <c r="L9" s="45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5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0"/>
      <c r="C11" s="29"/>
      <c r="D11" s="26" t="s">
        <v>17</v>
      </c>
      <c r="E11" s="29"/>
      <c r="F11" s="23" t="s">
        <v>1</v>
      </c>
      <c r="G11" s="29"/>
      <c r="H11" s="29"/>
      <c r="I11" s="26" t="s">
        <v>18</v>
      </c>
      <c r="J11" s="23" t="s">
        <v>1</v>
      </c>
      <c r="K11" s="29"/>
      <c r="L11" s="45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0"/>
      <c r="C12" s="29"/>
      <c r="D12" s="26" t="s">
        <v>20</v>
      </c>
      <c r="E12" s="29"/>
      <c r="F12" s="23" t="s">
        <v>21</v>
      </c>
      <c r="G12" s="29"/>
      <c r="H12" s="29"/>
      <c r="I12" s="26" t="s">
        <v>22</v>
      </c>
      <c r="J12" s="59" t="str">
        <f>'Rekapitulace stavby'!AN8</f>
        <v>15. 5. 2017</v>
      </c>
      <c r="K12" s="29"/>
      <c r="L12" s="45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5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0"/>
      <c r="C14" s="29"/>
      <c r="D14" s="26" t="s">
        <v>26</v>
      </c>
      <c r="E14" s="29"/>
      <c r="F14" s="29"/>
      <c r="G14" s="29"/>
      <c r="H14" s="29"/>
      <c r="I14" s="26" t="s">
        <v>27</v>
      </c>
      <c r="J14" s="23" t="str">
        <f>IF('Rekapitulace stavby'!AN10="","",'Rekapitulace stavby'!AN10)</f>
        <v/>
      </c>
      <c r="K14" s="29"/>
      <c r="L14" s="45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0"/>
      <c r="C15" s="29"/>
      <c r="D15" s="29"/>
      <c r="E15" s="23" t="str">
        <f>IF('Rekapitulace stavby'!E11="","",'Rekapitulace stavby'!E11)</f>
        <v xml:space="preserve"> </v>
      </c>
      <c r="F15" s="29"/>
      <c r="G15" s="29"/>
      <c r="H15" s="29"/>
      <c r="I15" s="26" t="s">
        <v>29</v>
      </c>
      <c r="J15" s="23" t="str">
        <f>IF('Rekapitulace stavby'!AN11="","",'Rekapitulace stavby'!AN11)</f>
        <v/>
      </c>
      <c r="K15" s="29"/>
      <c r="L15" s="45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5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0"/>
      <c r="C17" s="29"/>
      <c r="D17" s="26" t="s">
        <v>30</v>
      </c>
      <c r="E17" s="29"/>
      <c r="F17" s="29"/>
      <c r="G17" s="29"/>
      <c r="H17" s="29"/>
      <c r="I17" s="26" t="s">
        <v>27</v>
      </c>
      <c r="J17" s="23" t="str">
        <f>'Rekapitulace stavby'!AN13</f>
        <v/>
      </c>
      <c r="K17" s="29"/>
      <c r="L17" s="45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0"/>
      <c r="C18" s="29"/>
      <c r="D18" s="29"/>
      <c r="E18" s="23" t="str">
        <f>'Rekapitulace stavby'!E14</f>
        <v xml:space="preserve"> </v>
      </c>
      <c r="F18" s="23"/>
      <c r="G18" s="23"/>
      <c r="H18" s="23"/>
      <c r="I18" s="26" t="s">
        <v>29</v>
      </c>
      <c r="J18" s="23" t="str">
        <f>'Rekapitulace stavby'!AN14</f>
        <v/>
      </c>
      <c r="K18" s="29"/>
      <c r="L18" s="45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5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0"/>
      <c r="C20" s="29"/>
      <c r="D20" s="26" t="s">
        <v>31</v>
      </c>
      <c r="E20" s="29"/>
      <c r="F20" s="29"/>
      <c r="G20" s="29"/>
      <c r="H20" s="29"/>
      <c r="I20" s="26" t="s">
        <v>27</v>
      </c>
      <c r="J20" s="23" t="s">
        <v>1</v>
      </c>
      <c r="K20" s="29"/>
      <c r="L20" s="45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0"/>
      <c r="C21" s="29"/>
      <c r="D21" s="29"/>
      <c r="E21" s="23" t="s">
        <v>32</v>
      </c>
      <c r="F21" s="29"/>
      <c r="G21" s="29"/>
      <c r="H21" s="29"/>
      <c r="I21" s="26" t="s">
        <v>29</v>
      </c>
      <c r="J21" s="23" t="s">
        <v>1</v>
      </c>
      <c r="K21" s="29"/>
      <c r="L21" s="45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5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0"/>
      <c r="C23" s="29"/>
      <c r="D23" s="26" t="s">
        <v>34</v>
      </c>
      <c r="E23" s="29"/>
      <c r="F23" s="29"/>
      <c r="G23" s="29"/>
      <c r="H23" s="29"/>
      <c r="I23" s="26" t="s">
        <v>27</v>
      </c>
      <c r="J23" s="23" t="str">
        <f>IF('Rekapitulace stavby'!AN19="","",'Rekapitulace stavby'!AN19)</f>
        <v/>
      </c>
      <c r="K23" s="29"/>
      <c r="L23" s="45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26" t="s">
        <v>29</v>
      </c>
      <c r="J24" s="23" t="str">
        <f>IF('Rekapitulace stavby'!AN20="","",'Rekapitulace stavby'!AN20)</f>
        <v/>
      </c>
      <c r="K24" s="29"/>
      <c r="L24" s="45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5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0"/>
      <c r="C26" s="29"/>
      <c r="D26" s="26" t="s">
        <v>35</v>
      </c>
      <c r="E26" s="29"/>
      <c r="F26" s="29"/>
      <c r="G26" s="29"/>
      <c r="H26" s="29"/>
      <c r="I26" s="29"/>
      <c r="J26" s="29"/>
      <c r="K26" s="29"/>
      <c r="L26" s="45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13"/>
      <c r="B27" s="114"/>
      <c r="C27" s="113"/>
      <c r="D27" s="113"/>
      <c r="E27" s="27" t="s">
        <v>1</v>
      </c>
      <c r="F27" s="27"/>
      <c r="G27" s="27"/>
      <c r="H27" s="27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5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0"/>
      <c r="C29" s="29"/>
      <c r="D29" s="80"/>
      <c r="E29" s="80"/>
      <c r="F29" s="80"/>
      <c r="G29" s="80"/>
      <c r="H29" s="80"/>
      <c r="I29" s="80"/>
      <c r="J29" s="80"/>
      <c r="K29" s="80"/>
      <c r="L29" s="45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0"/>
      <c r="C30" s="29"/>
      <c r="D30" s="116" t="s">
        <v>36</v>
      </c>
      <c r="E30" s="29"/>
      <c r="F30" s="29"/>
      <c r="G30" s="29"/>
      <c r="H30" s="29"/>
      <c r="I30" s="29"/>
      <c r="J30" s="86">
        <f>ROUND(J129, 2)</f>
        <v>388633.91999999998</v>
      </c>
      <c r="K30" s="29"/>
      <c r="L30" s="45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0"/>
      <c r="C31" s="29"/>
      <c r="D31" s="80"/>
      <c r="E31" s="80"/>
      <c r="F31" s="80"/>
      <c r="G31" s="80"/>
      <c r="H31" s="80"/>
      <c r="I31" s="80"/>
      <c r="J31" s="80"/>
      <c r="K31" s="80"/>
      <c r="L31" s="45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0"/>
      <c r="C32" s="29"/>
      <c r="D32" s="29"/>
      <c r="E32" s="29"/>
      <c r="F32" s="34" t="s">
        <v>38</v>
      </c>
      <c r="G32" s="29"/>
      <c r="H32" s="29"/>
      <c r="I32" s="34" t="s">
        <v>37</v>
      </c>
      <c r="J32" s="34" t="s">
        <v>39</v>
      </c>
      <c r="K32" s="29"/>
      <c r="L32" s="45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0"/>
      <c r="C33" s="29"/>
      <c r="D33" s="117" t="s">
        <v>40</v>
      </c>
      <c r="E33" s="26" t="s">
        <v>41</v>
      </c>
      <c r="F33" s="118">
        <f>ROUND((SUM(BE129:BE274)),  2)</f>
        <v>388633.91999999998</v>
      </c>
      <c r="G33" s="29"/>
      <c r="H33" s="29"/>
      <c r="I33" s="119">
        <v>0.20999999999999999</v>
      </c>
      <c r="J33" s="118">
        <f>ROUND(((SUM(BE129:BE274))*I33),  2)</f>
        <v>81613.119999999995</v>
      </c>
      <c r="K33" s="29"/>
      <c r="L33" s="45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0"/>
      <c r="C34" s="29"/>
      <c r="D34" s="29"/>
      <c r="E34" s="26" t="s">
        <v>42</v>
      </c>
      <c r="F34" s="118">
        <f>ROUND((SUM(BF129:BF274)),  2)</f>
        <v>0</v>
      </c>
      <c r="G34" s="29"/>
      <c r="H34" s="29"/>
      <c r="I34" s="119">
        <v>0.14999999999999999</v>
      </c>
      <c r="J34" s="118">
        <f>ROUND(((SUM(BF129:BF274))*I34),  2)</f>
        <v>0</v>
      </c>
      <c r="K34" s="29"/>
      <c r="L34" s="45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0"/>
      <c r="C35" s="29"/>
      <c r="D35" s="29"/>
      <c r="E35" s="26" t="s">
        <v>43</v>
      </c>
      <c r="F35" s="118">
        <f>ROUND((SUM(BG129:BG274)),  2)</f>
        <v>0</v>
      </c>
      <c r="G35" s="29"/>
      <c r="H35" s="29"/>
      <c r="I35" s="119">
        <v>0.20999999999999999</v>
      </c>
      <c r="J35" s="118">
        <f>0</f>
        <v>0</v>
      </c>
      <c r="K35" s="29"/>
      <c r="L35" s="45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0"/>
      <c r="C36" s="29"/>
      <c r="D36" s="29"/>
      <c r="E36" s="26" t="s">
        <v>44</v>
      </c>
      <c r="F36" s="118">
        <f>ROUND((SUM(BH129:BH274)),  2)</f>
        <v>0</v>
      </c>
      <c r="G36" s="29"/>
      <c r="H36" s="29"/>
      <c r="I36" s="119">
        <v>0.14999999999999999</v>
      </c>
      <c r="J36" s="118">
        <f>0</f>
        <v>0</v>
      </c>
      <c r="K36" s="29"/>
      <c r="L36" s="45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0"/>
      <c r="C37" s="29"/>
      <c r="D37" s="29"/>
      <c r="E37" s="26" t="s">
        <v>45</v>
      </c>
      <c r="F37" s="118">
        <f>ROUND((SUM(BI129:BI274)),  2)</f>
        <v>0</v>
      </c>
      <c r="G37" s="29"/>
      <c r="H37" s="29"/>
      <c r="I37" s="119">
        <v>0</v>
      </c>
      <c r="J37" s="118">
        <f>0</f>
        <v>0</v>
      </c>
      <c r="K37" s="29"/>
      <c r="L37" s="45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5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0"/>
      <c r="C39" s="120"/>
      <c r="D39" s="121" t="s">
        <v>46</v>
      </c>
      <c r="E39" s="71"/>
      <c r="F39" s="71"/>
      <c r="G39" s="122" t="s">
        <v>47</v>
      </c>
      <c r="H39" s="123" t="s">
        <v>48</v>
      </c>
      <c r="I39" s="71"/>
      <c r="J39" s="124">
        <f>SUM(J30:J37)</f>
        <v>470247.03999999998</v>
      </c>
      <c r="K39" s="125"/>
      <c r="L39" s="45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5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45"/>
      <c r="D50" s="46" t="s">
        <v>49</v>
      </c>
      <c r="E50" s="47"/>
      <c r="F50" s="47"/>
      <c r="G50" s="46" t="s">
        <v>50</v>
      </c>
      <c r="H50" s="47"/>
      <c r="I50" s="47"/>
      <c r="J50" s="47"/>
      <c r="K50" s="47"/>
      <c r="L50" s="45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29"/>
      <c r="B61" s="30"/>
      <c r="C61" s="29"/>
      <c r="D61" s="48" t="s">
        <v>51</v>
      </c>
      <c r="E61" s="32"/>
      <c r="F61" s="126" t="s">
        <v>52</v>
      </c>
      <c r="G61" s="48" t="s">
        <v>51</v>
      </c>
      <c r="H61" s="32"/>
      <c r="I61" s="32"/>
      <c r="J61" s="127" t="s">
        <v>52</v>
      </c>
      <c r="K61" s="32"/>
      <c r="L61" s="45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29"/>
      <c r="B65" s="30"/>
      <c r="C65" s="29"/>
      <c r="D65" s="46" t="s">
        <v>53</v>
      </c>
      <c r="E65" s="49"/>
      <c r="F65" s="49"/>
      <c r="G65" s="46" t="s">
        <v>54</v>
      </c>
      <c r="H65" s="49"/>
      <c r="I65" s="49"/>
      <c r="J65" s="49"/>
      <c r="K65" s="49"/>
      <c r="L65" s="45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29"/>
      <c r="B76" s="30"/>
      <c r="C76" s="29"/>
      <c r="D76" s="48" t="s">
        <v>51</v>
      </c>
      <c r="E76" s="32"/>
      <c r="F76" s="126" t="s">
        <v>52</v>
      </c>
      <c r="G76" s="48" t="s">
        <v>51</v>
      </c>
      <c r="H76" s="32"/>
      <c r="I76" s="32"/>
      <c r="J76" s="127" t="s">
        <v>52</v>
      </c>
      <c r="K76" s="32"/>
      <c r="L76" s="45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45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45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92</v>
      </c>
      <c r="D82" s="29"/>
      <c r="E82" s="29"/>
      <c r="F82" s="29"/>
      <c r="G82" s="29"/>
      <c r="H82" s="29"/>
      <c r="I82" s="29"/>
      <c r="J82" s="29"/>
      <c r="K82" s="29"/>
      <c r="L82" s="45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5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45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3.25" customHeight="1">
      <c r="A85" s="29"/>
      <c r="B85" s="30"/>
      <c r="C85" s="29"/>
      <c r="D85" s="29"/>
      <c r="E85" s="112" t="str">
        <f>E7</f>
        <v>NOVOSTAVBA DVOU RODINNÝCH DOMŮ - TRANSFORMACE ÚSP PRO MLÁDEŽ KVASINY</v>
      </c>
      <c r="F85" s="26"/>
      <c r="G85" s="26"/>
      <c r="H85" s="26"/>
      <c r="I85" s="29"/>
      <c r="J85" s="29"/>
      <c r="K85" s="29"/>
      <c r="L85" s="45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90</v>
      </c>
      <c r="D86" s="29"/>
      <c r="E86" s="29"/>
      <c r="F86" s="29"/>
      <c r="G86" s="29"/>
      <c r="H86" s="29"/>
      <c r="I86" s="29"/>
      <c r="J86" s="29"/>
      <c r="K86" s="29"/>
      <c r="L86" s="45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29"/>
      <c r="D87" s="29"/>
      <c r="E87" s="57" t="str">
        <f>E9</f>
        <v>RD2 - D.1.4.b. PLYNOVÁ ZAŘÍZENÍ A VYTÁPĚNÍ - RD2</v>
      </c>
      <c r="F87" s="29"/>
      <c r="G87" s="29"/>
      <c r="H87" s="29"/>
      <c r="I87" s="29"/>
      <c r="J87" s="29"/>
      <c r="K87" s="29"/>
      <c r="L87" s="45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5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20</v>
      </c>
      <c r="D89" s="29"/>
      <c r="E89" s="29"/>
      <c r="F89" s="23" t="str">
        <f>F12</f>
        <v>Častolovice</v>
      </c>
      <c r="G89" s="29"/>
      <c r="H89" s="29"/>
      <c r="I89" s="26" t="s">
        <v>22</v>
      </c>
      <c r="J89" s="59" t="str">
        <f>IF(J12="","",J12)</f>
        <v>15. 5. 2017</v>
      </c>
      <c r="K89" s="29"/>
      <c r="L89" s="45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5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26</v>
      </c>
      <c r="D91" s="29"/>
      <c r="E91" s="29"/>
      <c r="F91" s="23" t="str">
        <f>E15</f>
        <v xml:space="preserve"> </v>
      </c>
      <c r="G91" s="29"/>
      <c r="H91" s="29"/>
      <c r="I91" s="26" t="s">
        <v>31</v>
      </c>
      <c r="J91" s="27" t="str">
        <f>E21</f>
        <v>Ondřej Zikán</v>
      </c>
      <c r="K91" s="29"/>
      <c r="L91" s="45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30</v>
      </c>
      <c r="D92" s="29"/>
      <c r="E92" s="29"/>
      <c r="F92" s="23" t="str">
        <f>IF(E18="","",E18)</f>
        <v xml:space="preserve"> </v>
      </c>
      <c r="G92" s="29"/>
      <c r="H92" s="29"/>
      <c r="I92" s="26" t="s">
        <v>34</v>
      </c>
      <c r="J92" s="27" t="str">
        <f>E24</f>
        <v xml:space="preserve"> </v>
      </c>
      <c r="K92" s="29"/>
      <c r="L92" s="45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5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28" t="s">
        <v>93</v>
      </c>
      <c r="D94" s="120"/>
      <c r="E94" s="120"/>
      <c r="F94" s="120"/>
      <c r="G94" s="120"/>
      <c r="H94" s="120"/>
      <c r="I94" s="120"/>
      <c r="J94" s="129" t="s">
        <v>94</v>
      </c>
      <c r="K94" s="120"/>
      <c r="L94" s="45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5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30" t="s">
        <v>95</v>
      </c>
      <c r="D96" s="29"/>
      <c r="E96" s="29"/>
      <c r="F96" s="29"/>
      <c r="G96" s="29"/>
      <c r="H96" s="29"/>
      <c r="I96" s="29"/>
      <c r="J96" s="86">
        <f>J129</f>
        <v>388633.92000000004</v>
      </c>
      <c r="K96" s="29"/>
      <c r="L96" s="45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6" t="s">
        <v>96</v>
      </c>
    </row>
    <row r="97" s="9" customFormat="1" ht="24.96" customHeight="1">
      <c r="A97" s="9"/>
      <c r="B97" s="131"/>
      <c r="C97" s="9"/>
      <c r="D97" s="132" t="s">
        <v>97</v>
      </c>
      <c r="E97" s="133"/>
      <c r="F97" s="133"/>
      <c r="G97" s="133"/>
      <c r="H97" s="133"/>
      <c r="I97" s="133"/>
      <c r="J97" s="134">
        <f>J130</f>
        <v>12378.220000000001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5"/>
      <c r="C98" s="10"/>
      <c r="D98" s="136" t="s">
        <v>98</v>
      </c>
      <c r="E98" s="137"/>
      <c r="F98" s="137"/>
      <c r="G98" s="137"/>
      <c r="H98" s="137"/>
      <c r="I98" s="137"/>
      <c r="J98" s="138">
        <f>J131</f>
        <v>11827.02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99</v>
      </c>
      <c r="E99" s="137"/>
      <c r="F99" s="137"/>
      <c r="G99" s="137"/>
      <c r="H99" s="137"/>
      <c r="I99" s="137"/>
      <c r="J99" s="138">
        <f>J153</f>
        <v>551.20000000000005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1"/>
      <c r="C100" s="9"/>
      <c r="D100" s="132" t="s">
        <v>100</v>
      </c>
      <c r="E100" s="133"/>
      <c r="F100" s="133"/>
      <c r="G100" s="133"/>
      <c r="H100" s="133"/>
      <c r="I100" s="133"/>
      <c r="J100" s="134">
        <f>J156</f>
        <v>376255.70000000007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5"/>
      <c r="C101" s="10"/>
      <c r="D101" s="136" t="s">
        <v>101</v>
      </c>
      <c r="E101" s="137"/>
      <c r="F101" s="137"/>
      <c r="G101" s="137"/>
      <c r="H101" s="137"/>
      <c r="I101" s="137"/>
      <c r="J101" s="138">
        <f>J167</f>
        <v>18320.52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102</v>
      </c>
      <c r="E102" s="137"/>
      <c r="F102" s="137"/>
      <c r="G102" s="137"/>
      <c r="H102" s="137"/>
      <c r="I102" s="137"/>
      <c r="J102" s="138">
        <f>J182</f>
        <v>26263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5"/>
      <c r="C103" s="10"/>
      <c r="D103" s="136" t="s">
        <v>103</v>
      </c>
      <c r="E103" s="137"/>
      <c r="F103" s="137"/>
      <c r="G103" s="137"/>
      <c r="H103" s="137"/>
      <c r="I103" s="137"/>
      <c r="J103" s="138">
        <f>J193</f>
        <v>61100</v>
      </c>
      <c r="K103" s="10"/>
      <c r="L103" s="13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5"/>
      <c r="C104" s="10"/>
      <c r="D104" s="136" t="s">
        <v>104</v>
      </c>
      <c r="E104" s="137"/>
      <c r="F104" s="137"/>
      <c r="G104" s="137"/>
      <c r="H104" s="137"/>
      <c r="I104" s="137"/>
      <c r="J104" s="138">
        <f>J207</f>
        <v>24420</v>
      </c>
      <c r="K104" s="10"/>
      <c r="L104" s="13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5"/>
      <c r="C105" s="10"/>
      <c r="D105" s="136" t="s">
        <v>105</v>
      </c>
      <c r="E105" s="137"/>
      <c r="F105" s="137"/>
      <c r="G105" s="137"/>
      <c r="H105" s="137"/>
      <c r="I105" s="137"/>
      <c r="J105" s="138">
        <f>J210</f>
        <v>83836.279999999999</v>
      </c>
      <c r="K105" s="10"/>
      <c r="L105" s="13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5"/>
      <c r="C106" s="10"/>
      <c r="D106" s="136" t="s">
        <v>106</v>
      </c>
      <c r="E106" s="137"/>
      <c r="F106" s="137"/>
      <c r="G106" s="137"/>
      <c r="H106" s="137"/>
      <c r="I106" s="137"/>
      <c r="J106" s="138">
        <f>J229</f>
        <v>36290</v>
      </c>
      <c r="K106" s="10"/>
      <c r="L106" s="13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5"/>
      <c r="C107" s="10"/>
      <c r="D107" s="136" t="s">
        <v>107</v>
      </c>
      <c r="E107" s="137"/>
      <c r="F107" s="137"/>
      <c r="G107" s="137"/>
      <c r="H107" s="137"/>
      <c r="I107" s="137"/>
      <c r="J107" s="138">
        <f>J241</f>
        <v>105957.89999999999</v>
      </c>
      <c r="K107" s="10"/>
      <c r="L107" s="13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5"/>
      <c r="C108" s="10"/>
      <c r="D108" s="136" t="s">
        <v>108</v>
      </c>
      <c r="E108" s="137"/>
      <c r="F108" s="137"/>
      <c r="G108" s="137"/>
      <c r="H108" s="137"/>
      <c r="I108" s="137"/>
      <c r="J108" s="138">
        <f>J272</f>
        <v>5000</v>
      </c>
      <c r="K108" s="10"/>
      <c r="L108" s="13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35"/>
      <c r="C109" s="10"/>
      <c r="D109" s="136" t="s">
        <v>109</v>
      </c>
      <c r="E109" s="137"/>
      <c r="F109" s="137"/>
      <c r="G109" s="137"/>
      <c r="H109" s="137"/>
      <c r="I109" s="137"/>
      <c r="J109" s="138">
        <f>J273</f>
        <v>5000</v>
      </c>
      <c r="K109" s="10"/>
      <c r="L109" s="13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5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5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="2" customFormat="1" ht="6.96" customHeight="1">
      <c r="A115" s="29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45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24.96" customHeight="1">
      <c r="A116" s="29"/>
      <c r="B116" s="30"/>
      <c r="C116" s="20" t="s">
        <v>110</v>
      </c>
      <c r="D116" s="29"/>
      <c r="E116" s="29"/>
      <c r="F116" s="29"/>
      <c r="G116" s="29"/>
      <c r="H116" s="29"/>
      <c r="I116" s="29"/>
      <c r="J116" s="29"/>
      <c r="K116" s="29"/>
      <c r="L116" s="45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5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14</v>
      </c>
      <c r="D118" s="29"/>
      <c r="E118" s="29"/>
      <c r="F118" s="29"/>
      <c r="G118" s="29"/>
      <c r="H118" s="29"/>
      <c r="I118" s="29"/>
      <c r="J118" s="29"/>
      <c r="K118" s="29"/>
      <c r="L118" s="45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23.25" customHeight="1">
      <c r="A119" s="29"/>
      <c r="B119" s="30"/>
      <c r="C119" s="29"/>
      <c r="D119" s="29"/>
      <c r="E119" s="112" t="str">
        <f>E7</f>
        <v>NOVOSTAVBA DVOU RODINNÝCH DOMŮ - TRANSFORMACE ÚSP PRO MLÁDEŽ KVASINY</v>
      </c>
      <c r="F119" s="26"/>
      <c r="G119" s="26"/>
      <c r="H119" s="26"/>
      <c r="I119" s="29"/>
      <c r="J119" s="29"/>
      <c r="K119" s="29"/>
      <c r="L119" s="45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2" customHeight="1">
      <c r="A120" s="29"/>
      <c r="B120" s="30"/>
      <c r="C120" s="26" t="s">
        <v>90</v>
      </c>
      <c r="D120" s="29"/>
      <c r="E120" s="29"/>
      <c r="F120" s="29"/>
      <c r="G120" s="29"/>
      <c r="H120" s="29"/>
      <c r="I120" s="29"/>
      <c r="J120" s="29"/>
      <c r="K120" s="29"/>
      <c r="L120" s="45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6.5" customHeight="1">
      <c r="A121" s="29"/>
      <c r="B121" s="30"/>
      <c r="C121" s="29"/>
      <c r="D121" s="29"/>
      <c r="E121" s="57" t="str">
        <f>E9</f>
        <v>RD2 - D.1.4.b. PLYNOVÁ ZAŘÍZENÍ A VYTÁPĚNÍ - RD2</v>
      </c>
      <c r="F121" s="29"/>
      <c r="G121" s="29"/>
      <c r="H121" s="29"/>
      <c r="I121" s="29"/>
      <c r="J121" s="29"/>
      <c r="K121" s="29"/>
      <c r="L121" s="45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6.96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5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2" customHeight="1">
      <c r="A123" s="29"/>
      <c r="B123" s="30"/>
      <c r="C123" s="26" t="s">
        <v>20</v>
      </c>
      <c r="D123" s="29"/>
      <c r="E123" s="29"/>
      <c r="F123" s="23" t="str">
        <f>F12</f>
        <v>Častolovice</v>
      </c>
      <c r="G123" s="29"/>
      <c r="H123" s="29"/>
      <c r="I123" s="26" t="s">
        <v>22</v>
      </c>
      <c r="J123" s="59" t="str">
        <f>IF(J12="","",J12)</f>
        <v>15. 5. 2017</v>
      </c>
      <c r="K123" s="29"/>
      <c r="L123" s="45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6.96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5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5.15" customHeight="1">
      <c r="A125" s="29"/>
      <c r="B125" s="30"/>
      <c r="C125" s="26" t="s">
        <v>26</v>
      </c>
      <c r="D125" s="29"/>
      <c r="E125" s="29"/>
      <c r="F125" s="23" t="str">
        <f>E15</f>
        <v xml:space="preserve"> </v>
      </c>
      <c r="G125" s="29"/>
      <c r="H125" s="29"/>
      <c r="I125" s="26" t="s">
        <v>31</v>
      </c>
      <c r="J125" s="27" t="str">
        <f>E21</f>
        <v>Ondřej Zikán</v>
      </c>
      <c r="K125" s="29"/>
      <c r="L125" s="45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5.15" customHeight="1">
      <c r="A126" s="29"/>
      <c r="B126" s="30"/>
      <c r="C126" s="26" t="s">
        <v>30</v>
      </c>
      <c r="D126" s="29"/>
      <c r="E126" s="29"/>
      <c r="F126" s="23" t="str">
        <f>IF(E18="","",E18)</f>
        <v xml:space="preserve"> </v>
      </c>
      <c r="G126" s="29"/>
      <c r="H126" s="29"/>
      <c r="I126" s="26" t="s">
        <v>34</v>
      </c>
      <c r="J126" s="27" t="str">
        <f>E24</f>
        <v xml:space="preserve"> </v>
      </c>
      <c r="K126" s="29"/>
      <c r="L126" s="45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10.32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5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11" customFormat="1" ht="29.28" customHeight="1">
      <c r="A128" s="139"/>
      <c r="B128" s="140"/>
      <c r="C128" s="141" t="s">
        <v>111</v>
      </c>
      <c r="D128" s="142" t="s">
        <v>61</v>
      </c>
      <c r="E128" s="142" t="s">
        <v>57</v>
      </c>
      <c r="F128" s="142" t="s">
        <v>58</v>
      </c>
      <c r="G128" s="142" t="s">
        <v>112</v>
      </c>
      <c r="H128" s="142" t="s">
        <v>113</v>
      </c>
      <c r="I128" s="142" t="s">
        <v>114</v>
      </c>
      <c r="J128" s="143" t="s">
        <v>94</v>
      </c>
      <c r="K128" s="144" t="s">
        <v>115</v>
      </c>
      <c r="L128" s="145"/>
      <c r="M128" s="76" t="s">
        <v>1</v>
      </c>
      <c r="N128" s="77" t="s">
        <v>40</v>
      </c>
      <c r="O128" s="77" t="s">
        <v>116</v>
      </c>
      <c r="P128" s="77" t="s">
        <v>117</v>
      </c>
      <c r="Q128" s="77" t="s">
        <v>118</v>
      </c>
      <c r="R128" s="77" t="s">
        <v>119</v>
      </c>
      <c r="S128" s="77" t="s">
        <v>120</v>
      </c>
      <c r="T128" s="78" t="s">
        <v>121</v>
      </c>
      <c r="U128" s="139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/>
    </row>
    <row r="129" s="2" customFormat="1" ht="22.8" customHeight="1">
      <c r="A129" s="29"/>
      <c r="B129" s="30"/>
      <c r="C129" s="83" t="s">
        <v>122</v>
      </c>
      <c r="D129" s="29"/>
      <c r="E129" s="29"/>
      <c r="F129" s="29"/>
      <c r="G129" s="29"/>
      <c r="H129" s="29"/>
      <c r="I129" s="29"/>
      <c r="J129" s="146">
        <f>BK129</f>
        <v>388633.92000000004</v>
      </c>
      <c r="K129" s="29"/>
      <c r="L129" s="30"/>
      <c r="M129" s="79"/>
      <c r="N129" s="63"/>
      <c r="O129" s="80"/>
      <c r="P129" s="147">
        <f>P130+P156</f>
        <v>208.80520000000001</v>
      </c>
      <c r="Q129" s="80"/>
      <c r="R129" s="147">
        <f>R130+R156</f>
        <v>7.780361000000001</v>
      </c>
      <c r="S129" s="80"/>
      <c r="T129" s="148">
        <f>T130+T156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6" t="s">
        <v>75</v>
      </c>
      <c r="AU129" s="16" t="s">
        <v>96</v>
      </c>
      <c r="BK129" s="149">
        <f>BK130+BK156</f>
        <v>388633.92000000004</v>
      </c>
    </row>
    <row r="130" s="12" customFormat="1" ht="25.92" customHeight="1">
      <c r="A130" s="12"/>
      <c r="B130" s="150"/>
      <c r="C130" s="12"/>
      <c r="D130" s="151" t="s">
        <v>75</v>
      </c>
      <c r="E130" s="152" t="s">
        <v>123</v>
      </c>
      <c r="F130" s="152" t="s">
        <v>123</v>
      </c>
      <c r="G130" s="12"/>
      <c r="H130" s="12"/>
      <c r="I130" s="12"/>
      <c r="J130" s="153">
        <f>BK130</f>
        <v>12378.220000000001</v>
      </c>
      <c r="K130" s="12"/>
      <c r="L130" s="150"/>
      <c r="M130" s="154"/>
      <c r="N130" s="155"/>
      <c r="O130" s="155"/>
      <c r="P130" s="156">
        <f>P131+P153</f>
        <v>24.000600000000002</v>
      </c>
      <c r="Q130" s="155"/>
      <c r="R130" s="156">
        <f>R131+R153</f>
        <v>7.0965000000000007</v>
      </c>
      <c r="S130" s="155"/>
      <c r="T130" s="157">
        <f>T131+T153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1" t="s">
        <v>19</v>
      </c>
      <c r="AT130" s="158" t="s">
        <v>75</v>
      </c>
      <c r="AU130" s="158" t="s">
        <v>76</v>
      </c>
      <c r="AY130" s="151" t="s">
        <v>124</v>
      </c>
      <c r="BK130" s="159">
        <f>BK131+BK153</f>
        <v>12378.220000000001</v>
      </c>
    </row>
    <row r="131" s="12" customFormat="1" ht="22.8" customHeight="1">
      <c r="A131" s="12"/>
      <c r="B131" s="150"/>
      <c r="C131" s="12"/>
      <c r="D131" s="151" t="s">
        <v>75</v>
      </c>
      <c r="E131" s="160" t="s">
        <v>19</v>
      </c>
      <c r="F131" s="160" t="s">
        <v>125</v>
      </c>
      <c r="G131" s="12"/>
      <c r="H131" s="12"/>
      <c r="I131" s="12"/>
      <c r="J131" s="161">
        <f>BK131</f>
        <v>11827.02</v>
      </c>
      <c r="K131" s="12"/>
      <c r="L131" s="150"/>
      <c r="M131" s="154"/>
      <c r="N131" s="155"/>
      <c r="O131" s="155"/>
      <c r="P131" s="156">
        <f>SUM(P132:P152)</f>
        <v>23.315760000000001</v>
      </c>
      <c r="Q131" s="155"/>
      <c r="R131" s="156">
        <f>SUM(R132:R152)</f>
        <v>7.0965000000000007</v>
      </c>
      <c r="S131" s="155"/>
      <c r="T131" s="157">
        <f>SUM(T132:T152)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1" t="s">
        <v>19</v>
      </c>
      <c r="AT131" s="158" t="s">
        <v>75</v>
      </c>
      <c r="AU131" s="158" t="s">
        <v>19</v>
      </c>
      <c r="AY131" s="151" t="s">
        <v>124</v>
      </c>
      <c r="BK131" s="159">
        <f>SUM(BK132:BK152)</f>
        <v>11827.02</v>
      </c>
    </row>
    <row r="132" s="2" customFormat="1" ht="21.75" customHeight="1">
      <c r="A132" s="29"/>
      <c r="B132" s="162"/>
      <c r="C132" s="163" t="s">
        <v>19</v>
      </c>
      <c r="D132" s="163" t="s">
        <v>126</v>
      </c>
      <c r="E132" s="164" t="s">
        <v>127</v>
      </c>
      <c r="F132" s="165" t="s">
        <v>128</v>
      </c>
      <c r="G132" s="166" t="s">
        <v>129</v>
      </c>
      <c r="H132" s="167">
        <v>2.6000000000000001</v>
      </c>
      <c r="I132" s="168">
        <v>480</v>
      </c>
      <c r="J132" s="168">
        <f>ROUND(I132*H132,2)</f>
        <v>1248</v>
      </c>
      <c r="K132" s="169"/>
      <c r="L132" s="30"/>
      <c r="M132" s="170" t="s">
        <v>1</v>
      </c>
      <c r="N132" s="171" t="s">
        <v>41</v>
      </c>
      <c r="O132" s="172">
        <v>2.3199999999999998</v>
      </c>
      <c r="P132" s="172">
        <f>O132*H132</f>
        <v>6.032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4" t="s">
        <v>130</v>
      </c>
      <c r="AT132" s="174" t="s">
        <v>126</v>
      </c>
      <c r="AU132" s="174" t="s">
        <v>85</v>
      </c>
      <c r="AY132" s="16" t="s">
        <v>124</v>
      </c>
      <c r="BE132" s="175">
        <f>IF(N132="základní",J132,0)</f>
        <v>1248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6" t="s">
        <v>19</v>
      </c>
      <c r="BK132" s="175">
        <f>ROUND(I132*H132,2)</f>
        <v>1248</v>
      </c>
      <c r="BL132" s="16" t="s">
        <v>130</v>
      </c>
      <c r="BM132" s="174" t="s">
        <v>593</v>
      </c>
    </row>
    <row r="133" s="13" customFormat="1">
      <c r="A133" s="13"/>
      <c r="B133" s="176"/>
      <c r="C133" s="13"/>
      <c r="D133" s="177" t="s">
        <v>132</v>
      </c>
      <c r="E133" s="178" t="s">
        <v>1</v>
      </c>
      <c r="F133" s="179" t="s">
        <v>594</v>
      </c>
      <c r="G133" s="13"/>
      <c r="H133" s="180">
        <v>2.6000000000000001</v>
      </c>
      <c r="I133" s="13"/>
      <c r="J133" s="13"/>
      <c r="K133" s="13"/>
      <c r="L133" s="176"/>
      <c r="M133" s="181"/>
      <c r="N133" s="182"/>
      <c r="O133" s="182"/>
      <c r="P133" s="182"/>
      <c r="Q133" s="182"/>
      <c r="R133" s="182"/>
      <c r="S133" s="182"/>
      <c r="T133" s="18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8" t="s">
        <v>132</v>
      </c>
      <c r="AU133" s="178" t="s">
        <v>85</v>
      </c>
      <c r="AV133" s="13" t="s">
        <v>85</v>
      </c>
      <c r="AW133" s="13" t="s">
        <v>33</v>
      </c>
      <c r="AX133" s="13" t="s">
        <v>19</v>
      </c>
      <c r="AY133" s="178" t="s">
        <v>124</v>
      </c>
    </row>
    <row r="134" s="2" customFormat="1" ht="21.75" customHeight="1">
      <c r="A134" s="29"/>
      <c r="B134" s="162"/>
      <c r="C134" s="163" t="s">
        <v>85</v>
      </c>
      <c r="D134" s="163" t="s">
        <v>126</v>
      </c>
      <c r="E134" s="164" t="s">
        <v>134</v>
      </c>
      <c r="F134" s="165" t="s">
        <v>135</v>
      </c>
      <c r="G134" s="166" t="s">
        <v>129</v>
      </c>
      <c r="H134" s="167">
        <v>1.5600000000000001</v>
      </c>
      <c r="I134" s="168">
        <v>1110</v>
      </c>
      <c r="J134" s="168">
        <f>ROUND(I134*H134,2)</f>
        <v>1731.5999999999999</v>
      </c>
      <c r="K134" s="169"/>
      <c r="L134" s="30"/>
      <c r="M134" s="170" t="s">
        <v>1</v>
      </c>
      <c r="N134" s="171" t="s">
        <v>41</v>
      </c>
      <c r="O134" s="172">
        <v>3.9369999999999998</v>
      </c>
      <c r="P134" s="172">
        <f>O134*H134</f>
        <v>6.1417200000000003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4" t="s">
        <v>130</v>
      </c>
      <c r="AT134" s="174" t="s">
        <v>126</v>
      </c>
      <c r="AU134" s="174" t="s">
        <v>85</v>
      </c>
      <c r="AY134" s="16" t="s">
        <v>124</v>
      </c>
      <c r="BE134" s="175">
        <f>IF(N134="základní",J134,0)</f>
        <v>1731.5999999999999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6" t="s">
        <v>19</v>
      </c>
      <c r="BK134" s="175">
        <f>ROUND(I134*H134,2)</f>
        <v>1731.5999999999999</v>
      </c>
      <c r="BL134" s="16" t="s">
        <v>130</v>
      </c>
      <c r="BM134" s="174" t="s">
        <v>595</v>
      </c>
    </row>
    <row r="135" s="13" customFormat="1">
      <c r="A135" s="13"/>
      <c r="B135" s="176"/>
      <c r="C135" s="13"/>
      <c r="D135" s="177" t="s">
        <v>132</v>
      </c>
      <c r="E135" s="178" t="s">
        <v>1</v>
      </c>
      <c r="F135" s="179" t="s">
        <v>596</v>
      </c>
      <c r="G135" s="13"/>
      <c r="H135" s="180">
        <v>1.5600000000000001</v>
      </c>
      <c r="I135" s="13"/>
      <c r="J135" s="13"/>
      <c r="K135" s="13"/>
      <c r="L135" s="176"/>
      <c r="M135" s="181"/>
      <c r="N135" s="182"/>
      <c r="O135" s="182"/>
      <c r="P135" s="182"/>
      <c r="Q135" s="182"/>
      <c r="R135" s="182"/>
      <c r="S135" s="182"/>
      <c r="T135" s="18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8" t="s">
        <v>132</v>
      </c>
      <c r="AU135" s="178" t="s">
        <v>85</v>
      </c>
      <c r="AV135" s="13" t="s">
        <v>85</v>
      </c>
      <c r="AW135" s="13" t="s">
        <v>33</v>
      </c>
      <c r="AX135" s="13" t="s">
        <v>19</v>
      </c>
      <c r="AY135" s="178" t="s">
        <v>124</v>
      </c>
    </row>
    <row r="136" s="2" customFormat="1" ht="16.5" customHeight="1">
      <c r="A136" s="29"/>
      <c r="B136" s="162"/>
      <c r="C136" s="163" t="s">
        <v>138</v>
      </c>
      <c r="D136" s="163" t="s">
        <v>126</v>
      </c>
      <c r="E136" s="164" t="s">
        <v>139</v>
      </c>
      <c r="F136" s="165" t="s">
        <v>140</v>
      </c>
      <c r="G136" s="166" t="s">
        <v>141</v>
      </c>
      <c r="H136" s="167">
        <v>26</v>
      </c>
      <c r="I136" s="168">
        <v>86.799999999999997</v>
      </c>
      <c r="J136" s="168">
        <f>ROUND(I136*H136,2)</f>
        <v>2256.8000000000002</v>
      </c>
      <c r="K136" s="169"/>
      <c r="L136" s="30"/>
      <c r="M136" s="170" t="s">
        <v>1</v>
      </c>
      <c r="N136" s="171" t="s">
        <v>41</v>
      </c>
      <c r="O136" s="172">
        <v>0.156</v>
      </c>
      <c r="P136" s="172">
        <f>O136*H136</f>
        <v>4.056</v>
      </c>
      <c r="Q136" s="172">
        <v>0.00069999999999999999</v>
      </c>
      <c r="R136" s="172">
        <f>Q136*H136</f>
        <v>0.018200000000000001</v>
      </c>
      <c r="S136" s="172">
        <v>0</v>
      </c>
      <c r="T136" s="17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4" t="s">
        <v>130</v>
      </c>
      <c r="AT136" s="174" t="s">
        <v>126</v>
      </c>
      <c r="AU136" s="174" t="s">
        <v>85</v>
      </c>
      <c r="AY136" s="16" t="s">
        <v>124</v>
      </c>
      <c r="BE136" s="175">
        <f>IF(N136="základní",J136,0)</f>
        <v>2256.8000000000002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6" t="s">
        <v>19</v>
      </c>
      <c r="BK136" s="175">
        <f>ROUND(I136*H136,2)</f>
        <v>2256.8000000000002</v>
      </c>
      <c r="BL136" s="16" t="s">
        <v>130</v>
      </c>
      <c r="BM136" s="174" t="s">
        <v>597</v>
      </c>
    </row>
    <row r="137" s="13" customFormat="1">
      <c r="A137" s="13"/>
      <c r="B137" s="176"/>
      <c r="C137" s="13"/>
      <c r="D137" s="177" t="s">
        <v>132</v>
      </c>
      <c r="E137" s="178" t="s">
        <v>1</v>
      </c>
      <c r="F137" s="179" t="s">
        <v>598</v>
      </c>
      <c r="G137" s="13"/>
      <c r="H137" s="180">
        <v>26</v>
      </c>
      <c r="I137" s="13"/>
      <c r="J137" s="13"/>
      <c r="K137" s="13"/>
      <c r="L137" s="176"/>
      <c r="M137" s="181"/>
      <c r="N137" s="182"/>
      <c r="O137" s="182"/>
      <c r="P137" s="182"/>
      <c r="Q137" s="182"/>
      <c r="R137" s="182"/>
      <c r="S137" s="182"/>
      <c r="T137" s="18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8" t="s">
        <v>132</v>
      </c>
      <c r="AU137" s="178" t="s">
        <v>85</v>
      </c>
      <c r="AV137" s="13" t="s">
        <v>85</v>
      </c>
      <c r="AW137" s="13" t="s">
        <v>33</v>
      </c>
      <c r="AX137" s="13" t="s">
        <v>19</v>
      </c>
      <c r="AY137" s="178" t="s">
        <v>124</v>
      </c>
    </row>
    <row r="138" s="2" customFormat="1" ht="16.5" customHeight="1">
      <c r="A138" s="29"/>
      <c r="B138" s="162"/>
      <c r="C138" s="163" t="s">
        <v>130</v>
      </c>
      <c r="D138" s="163" t="s">
        <v>126</v>
      </c>
      <c r="E138" s="164" t="s">
        <v>144</v>
      </c>
      <c r="F138" s="165" t="s">
        <v>145</v>
      </c>
      <c r="G138" s="166" t="s">
        <v>141</v>
      </c>
      <c r="H138" s="167">
        <v>26</v>
      </c>
      <c r="I138" s="168">
        <v>28.800000000000001</v>
      </c>
      <c r="J138" s="168">
        <f>ROUND(I138*H138,2)</f>
        <v>748.79999999999995</v>
      </c>
      <c r="K138" s="169"/>
      <c r="L138" s="30"/>
      <c r="M138" s="170" t="s">
        <v>1</v>
      </c>
      <c r="N138" s="171" t="s">
        <v>41</v>
      </c>
      <c r="O138" s="172">
        <v>0.095000000000000001</v>
      </c>
      <c r="P138" s="172">
        <f>O138*H138</f>
        <v>2.4700000000000002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4" t="s">
        <v>130</v>
      </c>
      <c r="AT138" s="174" t="s">
        <v>126</v>
      </c>
      <c r="AU138" s="174" t="s">
        <v>85</v>
      </c>
      <c r="AY138" s="16" t="s">
        <v>124</v>
      </c>
      <c r="BE138" s="175">
        <f>IF(N138="základní",J138,0)</f>
        <v>748.79999999999995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6" t="s">
        <v>19</v>
      </c>
      <c r="BK138" s="175">
        <f>ROUND(I138*H138,2)</f>
        <v>748.79999999999995</v>
      </c>
      <c r="BL138" s="16" t="s">
        <v>130</v>
      </c>
      <c r="BM138" s="174" t="s">
        <v>599</v>
      </c>
    </row>
    <row r="139" s="13" customFormat="1">
      <c r="A139" s="13"/>
      <c r="B139" s="176"/>
      <c r="C139" s="13"/>
      <c r="D139" s="177" t="s">
        <v>132</v>
      </c>
      <c r="E139" s="178" t="s">
        <v>1</v>
      </c>
      <c r="F139" s="179" t="s">
        <v>598</v>
      </c>
      <c r="G139" s="13"/>
      <c r="H139" s="180">
        <v>26</v>
      </c>
      <c r="I139" s="13"/>
      <c r="J139" s="13"/>
      <c r="K139" s="13"/>
      <c r="L139" s="176"/>
      <c r="M139" s="181"/>
      <c r="N139" s="182"/>
      <c r="O139" s="182"/>
      <c r="P139" s="182"/>
      <c r="Q139" s="182"/>
      <c r="R139" s="182"/>
      <c r="S139" s="182"/>
      <c r="T139" s="18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8" t="s">
        <v>132</v>
      </c>
      <c r="AU139" s="178" t="s">
        <v>85</v>
      </c>
      <c r="AV139" s="13" t="s">
        <v>85</v>
      </c>
      <c r="AW139" s="13" t="s">
        <v>33</v>
      </c>
      <c r="AX139" s="13" t="s">
        <v>19</v>
      </c>
      <c r="AY139" s="178" t="s">
        <v>124</v>
      </c>
    </row>
    <row r="140" s="2" customFormat="1" ht="21.75" customHeight="1">
      <c r="A140" s="29"/>
      <c r="B140" s="162"/>
      <c r="C140" s="163" t="s">
        <v>147</v>
      </c>
      <c r="D140" s="163" t="s">
        <v>126</v>
      </c>
      <c r="E140" s="164" t="s">
        <v>148</v>
      </c>
      <c r="F140" s="165" t="s">
        <v>149</v>
      </c>
      <c r="G140" s="166" t="s">
        <v>129</v>
      </c>
      <c r="H140" s="167">
        <v>4.1600000000000001</v>
      </c>
      <c r="I140" s="168">
        <v>76</v>
      </c>
      <c r="J140" s="168">
        <f>ROUND(I140*H140,2)</f>
        <v>316.16000000000003</v>
      </c>
      <c r="K140" s="169"/>
      <c r="L140" s="30"/>
      <c r="M140" s="170" t="s">
        <v>1</v>
      </c>
      <c r="N140" s="171" t="s">
        <v>41</v>
      </c>
      <c r="O140" s="172">
        <v>0.34499999999999997</v>
      </c>
      <c r="P140" s="172">
        <f>O140*H140</f>
        <v>1.4352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4" t="s">
        <v>130</v>
      </c>
      <c r="AT140" s="174" t="s">
        <v>126</v>
      </c>
      <c r="AU140" s="174" t="s">
        <v>85</v>
      </c>
      <c r="AY140" s="16" t="s">
        <v>124</v>
      </c>
      <c r="BE140" s="175">
        <f>IF(N140="základní",J140,0)</f>
        <v>316.16000000000003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6" t="s">
        <v>19</v>
      </c>
      <c r="BK140" s="175">
        <f>ROUND(I140*H140,2)</f>
        <v>316.16000000000003</v>
      </c>
      <c r="BL140" s="16" t="s">
        <v>130</v>
      </c>
      <c r="BM140" s="174" t="s">
        <v>600</v>
      </c>
    </row>
    <row r="141" s="13" customFormat="1">
      <c r="A141" s="13"/>
      <c r="B141" s="176"/>
      <c r="C141" s="13"/>
      <c r="D141" s="177" t="s">
        <v>132</v>
      </c>
      <c r="E141" s="178" t="s">
        <v>1</v>
      </c>
      <c r="F141" s="179" t="s">
        <v>601</v>
      </c>
      <c r="G141" s="13"/>
      <c r="H141" s="180">
        <v>4.1600000000000001</v>
      </c>
      <c r="I141" s="13"/>
      <c r="J141" s="13"/>
      <c r="K141" s="13"/>
      <c r="L141" s="176"/>
      <c r="M141" s="181"/>
      <c r="N141" s="182"/>
      <c r="O141" s="182"/>
      <c r="P141" s="182"/>
      <c r="Q141" s="182"/>
      <c r="R141" s="182"/>
      <c r="S141" s="182"/>
      <c r="T141" s="18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8" t="s">
        <v>132</v>
      </c>
      <c r="AU141" s="178" t="s">
        <v>85</v>
      </c>
      <c r="AV141" s="13" t="s">
        <v>85</v>
      </c>
      <c r="AW141" s="13" t="s">
        <v>33</v>
      </c>
      <c r="AX141" s="13" t="s">
        <v>19</v>
      </c>
      <c r="AY141" s="178" t="s">
        <v>124</v>
      </c>
    </row>
    <row r="142" s="2" customFormat="1" ht="21.75" customHeight="1">
      <c r="A142" s="29"/>
      <c r="B142" s="162"/>
      <c r="C142" s="163" t="s">
        <v>152</v>
      </c>
      <c r="D142" s="163" t="s">
        <v>126</v>
      </c>
      <c r="E142" s="164" t="s">
        <v>153</v>
      </c>
      <c r="F142" s="165" t="s">
        <v>154</v>
      </c>
      <c r="G142" s="166" t="s">
        <v>129</v>
      </c>
      <c r="H142" s="167">
        <v>4.1600000000000001</v>
      </c>
      <c r="I142" s="168">
        <v>284</v>
      </c>
      <c r="J142" s="168">
        <f>ROUND(I142*H142,2)</f>
        <v>1181.4400000000001</v>
      </c>
      <c r="K142" s="169"/>
      <c r="L142" s="30"/>
      <c r="M142" s="170" t="s">
        <v>1</v>
      </c>
      <c r="N142" s="171" t="s">
        <v>41</v>
      </c>
      <c r="O142" s="172">
        <v>0.010999999999999999</v>
      </c>
      <c r="P142" s="172">
        <f>O142*H142</f>
        <v>0.045760000000000002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4" t="s">
        <v>130</v>
      </c>
      <c r="AT142" s="174" t="s">
        <v>126</v>
      </c>
      <c r="AU142" s="174" t="s">
        <v>85</v>
      </c>
      <c r="AY142" s="16" t="s">
        <v>124</v>
      </c>
      <c r="BE142" s="175">
        <f>IF(N142="základní",J142,0)</f>
        <v>1181.4400000000001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6" t="s">
        <v>19</v>
      </c>
      <c r="BK142" s="175">
        <f>ROUND(I142*H142,2)</f>
        <v>1181.4400000000001</v>
      </c>
      <c r="BL142" s="16" t="s">
        <v>130</v>
      </c>
      <c r="BM142" s="174" t="s">
        <v>602</v>
      </c>
    </row>
    <row r="143" s="2" customFormat="1" ht="16.5" customHeight="1">
      <c r="A143" s="29"/>
      <c r="B143" s="162"/>
      <c r="C143" s="163" t="s">
        <v>156</v>
      </c>
      <c r="D143" s="163" t="s">
        <v>126</v>
      </c>
      <c r="E143" s="164" t="s">
        <v>157</v>
      </c>
      <c r="F143" s="165" t="s">
        <v>158</v>
      </c>
      <c r="G143" s="166" t="s">
        <v>129</v>
      </c>
      <c r="H143" s="167">
        <v>4.1600000000000001</v>
      </c>
      <c r="I143" s="168">
        <v>18.5</v>
      </c>
      <c r="J143" s="168">
        <f>ROUND(I143*H143,2)</f>
        <v>76.959999999999994</v>
      </c>
      <c r="K143" s="169"/>
      <c r="L143" s="30"/>
      <c r="M143" s="170" t="s">
        <v>1</v>
      </c>
      <c r="N143" s="171" t="s">
        <v>41</v>
      </c>
      <c r="O143" s="172">
        <v>0.0089999999999999993</v>
      </c>
      <c r="P143" s="172">
        <f>O143*H143</f>
        <v>0.037440000000000001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4" t="s">
        <v>19</v>
      </c>
      <c r="AT143" s="174" t="s">
        <v>126</v>
      </c>
      <c r="AU143" s="174" t="s">
        <v>85</v>
      </c>
      <c r="AY143" s="16" t="s">
        <v>124</v>
      </c>
      <c r="BE143" s="175">
        <f>IF(N143="základní",J143,0)</f>
        <v>76.959999999999994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6" t="s">
        <v>19</v>
      </c>
      <c r="BK143" s="175">
        <f>ROUND(I143*H143,2)</f>
        <v>76.959999999999994</v>
      </c>
      <c r="BL143" s="16" t="s">
        <v>19</v>
      </c>
      <c r="BM143" s="174" t="s">
        <v>603</v>
      </c>
    </row>
    <row r="144" s="2" customFormat="1" ht="16.5" customHeight="1">
      <c r="A144" s="29"/>
      <c r="B144" s="162"/>
      <c r="C144" s="163" t="s">
        <v>160</v>
      </c>
      <c r="D144" s="163" t="s">
        <v>126</v>
      </c>
      <c r="E144" s="164" t="s">
        <v>161</v>
      </c>
      <c r="F144" s="165" t="s">
        <v>162</v>
      </c>
      <c r="G144" s="166" t="s">
        <v>129</v>
      </c>
      <c r="H144" s="167">
        <v>4.1600000000000001</v>
      </c>
      <c r="I144" s="168">
        <v>250</v>
      </c>
      <c r="J144" s="168">
        <f>ROUND(I144*H144,2)</f>
        <v>1040</v>
      </c>
      <c r="K144" s="169"/>
      <c r="L144" s="30"/>
      <c r="M144" s="170" t="s">
        <v>1</v>
      </c>
      <c r="N144" s="171" t="s">
        <v>41</v>
      </c>
      <c r="O144" s="172">
        <v>0</v>
      </c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4" t="s">
        <v>19</v>
      </c>
      <c r="AT144" s="174" t="s">
        <v>126</v>
      </c>
      <c r="AU144" s="174" t="s">
        <v>85</v>
      </c>
      <c r="AY144" s="16" t="s">
        <v>124</v>
      </c>
      <c r="BE144" s="175">
        <f>IF(N144="základní",J144,0)</f>
        <v>1040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6" t="s">
        <v>19</v>
      </c>
      <c r="BK144" s="175">
        <f>ROUND(I144*H144,2)</f>
        <v>1040</v>
      </c>
      <c r="BL144" s="16" t="s">
        <v>19</v>
      </c>
      <c r="BM144" s="174" t="s">
        <v>604</v>
      </c>
    </row>
    <row r="145" s="2" customFormat="1" ht="21.75" customHeight="1">
      <c r="A145" s="29"/>
      <c r="B145" s="162"/>
      <c r="C145" s="163" t="s">
        <v>164</v>
      </c>
      <c r="D145" s="163" t="s">
        <v>126</v>
      </c>
      <c r="E145" s="164" t="s">
        <v>165</v>
      </c>
      <c r="F145" s="165" t="s">
        <v>166</v>
      </c>
      <c r="G145" s="166" t="s">
        <v>129</v>
      </c>
      <c r="H145" s="167">
        <v>2.0800000000000001</v>
      </c>
      <c r="I145" s="168">
        <v>127</v>
      </c>
      <c r="J145" s="168">
        <f>ROUND(I145*H145,2)</f>
        <v>264.16000000000003</v>
      </c>
      <c r="K145" s="169"/>
      <c r="L145" s="30"/>
      <c r="M145" s="170" t="s">
        <v>1</v>
      </c>
      <c r="N145" s="171" t="s">
        <v>41</v>
      </c>
      <c r="O145" s="172">
        <v>0.29899999999999999</v>
      </c>
      <c r="P145" s="172">
        <f>O145*H145</f>
        <v>0.62192000000000003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4" t="s">
        <v>19</v>
      </c>
      <c r="AT145" s="174" t="s">
        <v>126</v>
      </c>
      <c r="AU145" s="174" t="s">
        <v>85</v>
      </c>
      <c r="AY145" s="16" t="s">
        <v>124</v>
      </c>
      <c r="BE145" s="175">
        <f>IF(N145="základní",J145,0)</f>
        <v>264.16000000000003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6" t="s">
        <v>19</v>
      </c>
      <c r="BK145" s="175">
        <f>ROUND(I145*H145,2)</f>
        <v>264.16000000000003</v>
      </c>
      <c r="BL145" s="16" t="s">
        <v>19</v>
      </c>
      <c r="BM145" s="174" t="s">
        <v>605</v>
      </c>
    </row>
    <row r="146" s="13" customFormat="1">
      <c r="A146" s="13"/>
      <c r="B146" s="176"/>
      <c r="C146" s="13"/>
      <c r="D146" s="177" t="s">
        <v>132</v>
      </c>
      <c r="E146" s="178" t="s">
        <v>1</v>
      </c>
      <c r="F146" s="179" t="s">
        <v>606</v>
      </c>
      <c r="G146" s="13"/>
      <c r="H146" s="180">
        <v>2.0800000000000001</v>
      </c>
      <c r="I146" s="13"/>
      <c r="J146" s="13"/>
      <c r="K146" s="13"/>
      <c r="L146" s="176"/>
      <c r="M146" s="181"/>
      <c r="N146" s="182"/>
      <c r="O146" s="182"/>
      <c r="P146" s="182"/>
      <c r="Q146" s="182"/>
      <c r="R146" s="182"/>
      <c r="S146" s="182"/>
      <c r="T146" s="18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8" t="s">
        <v>132</v>
      </c>
      <c r="AU146" s="178" t="s">
        <v>85</v>
      </c>
      <c r="AV146" s="13" t="s">
        <v>85</v>
      </c>
      <c r="AW146" s="13" t="s">
        <v>33</v>
      </c>
      <c r="AX146" s="13" t="s">
        <v>19</v>
      </c>
      <c r="AY146" s="178" t="s">
        <v>124</v>
      </c>
    </row>
    <row r="147" s="2" customFormat="1" ht="21.75" customHeight="1">
      <c r="A147" s="29"/>
      <c r="B147" s="162"/>
      <c r="C147" s="163" t="s">
        <v>24</v>
      </c>
      <c r="D147" s="163" t="s">
        <v>126</v>
      </c>
      <c r="E147" s="164" t="s">
        <v>169</v>
      </c>
      <c r="F147" s="165" t="s">
        <v>170</v>
      </c>
      <c r="G147" s="166" t="s">
        <v>129</v>
      </c>
      <c r="H147" s="167">
        <v>1.5600000000000001</v>
      </c>
      <c r="I147" s="168">
        <v>350</v>
      </c>
      <c r="J147" s="168">
        <f>ROUND(I147*H147,2)</f>
        <v>546</v>
      </c>
      <c r="K147" s="169"/>
      <c r="L147" s="30"/>
      <c r="M147" s="170" t="s">
        <v>1</v>
      </c>
      <c r="N147" s="171" t="s">
        <v>41</v>
      </c>
      <c r="O147" s="172">
        <v>1.587</v>
      </c>
      <c r="P147" s="172">
        <f>O147*H147</f>
        <v>2.4757199999999999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4" t="s">
        <v>19</v>
      </c>
      <c r="AT147" s="174" t="s">
        <v>126</v>
      </c>
      <c r="AU147" s="174" t="s">
        <v>85</v>
      </c>
      <c r="AY147" s="16" t="s">
        <v>124</v>
      </c>
      <c r="BE147" s="175">
        <f>IF(N147="základní",J147,0)</f>
        <v>546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6" t="s">
        <v>19</v>
      </c>
      <c r="BK147" s="175">
        <f>ROUND(I147*H147,2)</f>
        <v>546</v>
      </c>
      <c r="BL147" s="16" t="s">
        <v>19</v>
      </c>
      <c r="BM147" s="174" t="s">
        <v>607</v>
      </c>
    </row>
    <row r="148" s="13" customFormat="1">
      <c r="A148" s="13"/>
      <c r="B148" s="176"/>
      <c r="C148" s="13"/>
      <c r="D148" s="177" t="s">
        <v>132</v>
      </c>
      <c r="E148" s="178" t="s">
        <v>1</v>
      </c>
      <c r="F148" s="179" t="s">
        <v>596</v>
      </c>
      <c r="G148" s="13"/>
      <c r="H148" s="180">
        <v>1.5600000000000001</v>
      </c>
      <c r="I148" s="13"/>
      <c r="J148" s="13"/>
      <c r="K148" s="13"/>
      <c r="L148" s="176"/>
      <c r="M148" s="181"/>
      <c r="N148" s="182"/>
      <c r="O148" s="182"/>
      <c r="P148" s="182"/>
      <c r="Q148" s="182"/>
      <c r="R148" s="182"/>
      <c r="S148" s="182"/>
      <c r="T148" s="18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78" t="s">
        <v>132</v>
      </c>
      <c r="AU148" s="178" t="s">
        <v>85</v>
      </c>
      <c r="AV148" s="13" t="s">
        <v>85</v>
      </c>
      <c r="AW148" s="13" t="s">
        <v>33</v>
      </c>
      <c r="AX148" s="13" t="s">
        <v>19</v>
      </c>
      <c r="AY148" s="178" t="s">
        <v>124</v>
      </c>
    </row>
    <row r="149" s="2" customFormat="1" ht="16.5" customHeight="1">
      <c r="A149" s="29"/>
      <c r="B149" s="162"/>
      <c r="C149" s="184" t="s">
        <v>172</v>
      </c>
      <c r="D149" s="184" t="s">
        <v>173</v>
      </c>
      <c r="E149" s="185" t="s">
        <v>174</v>
      </c>
      <c r="F149" s="186" t="s">
        <v>175</v>
      </c>
      <c r="G149" s="187" t="s">
        <v>176</v>
      </c>
      <c r="H149" s="188">
        <v>15</v>
      </c>
      <c r="I149" s="189">
        <v>15</v>
      </c>
      <c r="J149" s="189">
        <f>ROUND(I149*H149,2)</f>
        <v>225</v>
      </c>
      <c r="K149" s="190"/>
      <c r="L149" s="191"/>
      <c r="M149" s="192" t="s">
        <v>1</v>
      </c>
      <c r="N149" s="193" t="s">
        <v>41</v>
      </c>
      <c r="O149" s="172">
        <v>0</v>
      </c>
      <c r="P149" s="172">
        <f>O149*H149</f>
        <v>0</v>
      </c>
      <c r="Q149" s="172">
        <v>0.00032000000000000003</v>
      </c>
      <c r="R149" s="172">
        <f>Q149*H149</f>
        <v>0.0048000000000000004</v>
      </c>
      <c r="S149" s="172">
        <v>0</v>
      </c>
      <c r="T149" s="17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4" t="s">
        <v>160</v>
      </c>
      <c r="AT149" s="174" t="s">
        <v>173</v>
      </c>
      <c r="AU149" s="174" t="s">
        <v>85</v>
      </c>
      <c r="AY149" s="16" t="s">
        <v>124</v>
      </c>
      <c r="BE149" s="175">
        <f>IF(N149="základní",J149,0)</f>
        <v>225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6" t="s">
        <v>19</v>
      </c>
      <c r="BK149" s="175">
        <f>ROUND(I149*H149,2)</f>
        <v>225</v>
      </c>
      <c r="BL149" s="16" t="s">
        <v>130</v>
      </c>
      <c r="BM149" s="174" t="s">
        <v>608</v>
      </c>
    </row>
    <row r="150" s="2" customFormat="1" ht="16.5" customHeight="1">
      <c r="A150" s="29"/>
      <c r="B150" s="162"/>
      <c r="C150" s="184" t="s">
        <v>178</v>
      </c>
      <c r="D150" s="184" t="s">
        <v>173</v>
      </c>
      <c r="E150" s="185" t="s">
        <v>179</v>
      </c>
      <c r="F150" s="186" t="s">
        <v>180</v>
      </c>
      <c r="G150" s="187" t="s">
        <v>176</v>
      </c>
      <c r="H150" s="188">
        <v>15</v>
      </c>
      <c r="I150" s="189">
        <v>8</v>
      </c>
      <c r="J150" s="189">
        <f>ROUND(I150*H150,2)</f>
        <v>120</v>
      </c>
      <c r="K150" s="190"/>
      <c r="L150" s="191"/>
      <c r="M150" s="192" t="s">
        <v>1</v>
      </c>
      <c r="N150" s="193" t="s">
        <v>41</v>
      </c>
      <c r="O150" s="172">
        <v>0</v>
      </c>
      <c r="P150" s="172">
        <f>O150*H150</f>
        <v>0</v>
      </c>
      <c r="Q150" s="172">
        <v>0.00010000000000000001</v>
      </c>
      <c r="R150" s="172">
        <f>Q150*H150</f>
        <v>0.0015</v>
      </c>
      <c r="S150" s="172">
        <v>0</v>
      </c>
      <c r="T150" s="173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4" t="s">
        <v>160</v>
      </c>
      <c r="AT150" s="174" t="s">
        <v>173</v>
      </c>
      <c r="AU150" s="174" t="s">
        <v>85</v>
      </c>
      <c r="AY150" s="16" t="s">
        <v>124</v>
      </c>
      <c r="BE150" s="175">
        <f>IF(N150="základní",J150,0)</f>
        <v>120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6" t="s">
        <v>19</v>
      </c>
      <c r="BK150" s="175">
        <f>ROUND(I150*H150,2)</f>
        <v>120</v>
      </c>
      <c r="BL150" s="16" t="s">
        <v>130</v>
      </c>
      <c r="BM150" s="174" t="s">
        <v>609</v>
      </c>
    </row>
    <row r="151" s="2" customFormat="1" ht="16.5" customHeight="1">
      <c r="A151" s="29"/>
      <c r="B151" s="162"/>
      <c r="C151" s="184" t="s">
        <v>182</v>
      </c>
      <c r="D151" s="184" t="s">
        <v>173</v>
      </c>
      <c r="E151" s="185" t="s">
        <v>183</v>
      </c>
      <c r="F151" s="186" t="s">
        <v>184</v>
      </c>
      <c r="G151" s="187" t="s">
        <v>185</v>
      </c>
      <c r="H151" s="188">
        <v>7.0720000000000001</v>
      </c>
      <c r="I151" s="189">
        <v>293</v>
      </c>
      <c r="J151" s="189">
        <f>ROUND(I151*H151,2)</f>
        <v>2072.0999999999999</v>
      </c>
      <c r="K151" s="190"/>
      <c r="L151" s="191"/>
      <c r="M151" s="192" t="s">
        <v>1</v>
      </c>
      <c r="N151" s="193" t="s">
        <v>41</v>
      </c>
      <c r="O151" s="172">
        <v>0</v>
      </c>
      <c r="P151" s="172">
        <f>O151*H151</f>
        <v>0</v>
      </c>
      <c r="Q151" s="172">
        <v>1</v>
      </c>
      <c r="R151" s="172">
        <f>Q151*H151</f>
        <v>7.0720000000000001</v>
      </c>
      <c r="S151" s="172">
        <v>0</v>
      </c>
      <c r="T151" s="17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4" t="s">
        <v>85</v>
      </c>
      <c r="AT151" s="174" t="s">
        <v>173</v>
      </c>
      <c r="AU151" s="174" t="s">
        <v>85</v>
      </c>
      <c r="AY151" s="16" t="s">
        <v>124</v>
      </c>
      <c r="BE151" s="175">
        <f>IF(N151="základní",J151,0)</f>
        <v>2072.0999999999999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6" t="s">
        <v>19</v>
      </c>
      <c r="BK151" s="175">
        <f>ROUND(I151*H151,2)</f>
        <v>2072.0999999999999</v>
      </c>
      <c r="BL151" s="16" t="s">
        <v>19</v>
      </c>
      <c r="BM151" s="174" t="s">
        <v>610</v>
      </c>
    </row>
    <row r="152" s="13" customFormat="1">
      <c r="A152" s="13"/>
      <c r="B152" s="176"/>
      <c r="C152" s="13"/>
      <c r="D152" s="177" t="s">
        <v>132</v>
      </c>
      <c r="E152" s="178" t="s">
        <v>1</v>
      </c>
      <c r="F152" s="179" t="s">
        <v>611</v>
      </c>
      <c r="G152" s="13"/>
      <c r="H152" s="180">
        <v>7.0720000000000001</v>
      </c>
      <c r="I152" s="13"/>
      <c r="J152" s="13"/>
      <c r="K152" s="13"/>
      <c r="L152" s="176"/>
      <c r="M152" s="181"/>
      <c r="N152" s="182"/>
      <c r="O152" s="182"/>
      <c r="P152" s="182"/>
      <c r="Q152" s="182"/>
      <c r="R152" s="182"/>
      <c r="S152" s="182"/>
      <c r="T152" s="18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8" t="s">
        <v>132</v>
      </c>
      <c r="AU152" s="178" t="s">
        <v>85</v>
      </c>
      <c r="AV152" s="13" t="s">
        <v>85</v>
      </c>
      <c r="AW152" s="13" t="s">
        <v>33</v>
      </c>
      <c r="AX152" s="13" t="s">
        <v>19</v>
      </c>
      <c r="AY152" s="178" t="s">
        <v>124</v>
      </c>
    </row>
    <row r="153" s="12" customFormat="1" ht="22.8" customHeight="1">
      <c r="A153" s="12"/>
      <c r="B153" s="150"/>
      <c r="C153" s="12"/>
      <c r="D153" s="151" t="s">
        <v>75</v>
      </c>
      <c r="E153" s="160" t="s">
        <v>130</v>
      </c>
      <c r="F153" s="160" t="s">
        <v>188</v>
      </c>
      <c r="G153" s="12"/>
      <c r="H153" s="12"/>
      <c r="I153" s="12"/>
      <c r="J153" s="161">
        <f>BK153</f>
        <v>551.20000000000005</v>
      </c>
      <c r="K153" s="12"/>
      <c r="L153" s="150"/>
      <c r="M153" s="154"/>
      <c r="N153" s="155"/>
      <c r="O153" s="155"/>
      <c r="P153" s="156">
        <f>SUM(P154:P155)</f>
        <v>0.68484</v>
      </c>
      <c r="Q153" s="155"/>
      <c r="R153" s="156">
        <f>SUM(R154:R155)</f>
        <v>0</v>
      </c>
      <c r="S153" s="155"/>
      <c r="T153" s="157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1" t="s">
        <v>19</v>
      </c>
      <c r="AT153" s="158" t="s">
        <v>75</v>
      </c>
      <c r="AU153" s="158" t="s">
        <v>19</v>
      </c>
      <c r="AY153" s="151" t="s">
        <v>124</v>
      </c>
      <c r="BK153" s="159">
        <f>SUM(BK154:BK155)</f>
        <v>551.20000000000005</v>
      </c>
    </row>
    <row r="154" s="2" customFormat="1" ht="16.5" customHeight="1">
      <c r="A154" s="29"/>
      <c r="B154" s="162"/>
      <c r="C154" s="163" t="s">
        <v>189</v>
      </c>
      <c r="D154" s="163" t="s">
        <v>126</v>
      </c>
      <c r="E154" s="164" t="s">
        <v>190</v>
      </c>
      <c r="F154" s="165" t="s">
        <v>191</v>
      </c>
      <c r="G154" s="166" t="s">
        <v>129</v>
      </c>
      <c r="H154" s="167">
        <v>0.52000000000000002</v>
      </c>
      <c r="I154" s="168">
        <v>1060</v>
      </c>
      <c r="J154" s="168">
        <f>ROUND(I154*H154,2)</f>
        <v>551.20000000000005</v>
      </c>
      <c r="K154" s="169"/>
      <c r="L154" s="30"/>
      <c r="M154" s="170" t="s">
        <v>1</v>
      </c>
      <c r="N154" s="171" t="s">
        <v>41</v>
      </c>
      <c r="O154" s="172">
        <v>1.317</v>
      </c>
      <c r="P154" s="172">
        <f>O154*H154</f>
        <v>0.68484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4" t="s">
        <v>130</v>
      </c>
      <c r="AT154" s="174" t="s">
        <v>126</v>
      </c>
      <c r="AU154" s="174" t="s">
        <v>85</v>
      </c>
      <c r="AY154" s="16" t="s">
        <v>124</v>
      </c>
      <c r="BE154" s="175">
        <f>IF(N154="základní",J154,0)</f>
        <v>551.20000000000005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6" t="s">
        <v>19</v>
      </c>
      <c r="BK154" s="175">
        <f>ROUND(I154*H154,2)</f>
        <v>551.20000000000005</v>
      </c>
      <c r="BL154" s="16" t="s">
        <v>130</v>
      </c>
      <c r="BM154" s="174" t="s">
        <v>612</v>
      </c>
    </row>
    <row r="155" s="13" customFormat="1">
      <c r="A155" s="13"/>
      <c r="B155" s="176"/>
      <c r="C155" s="13"/>
      <c r="D155" s="177" t="s">
        <v>132</v>
      </c>
      <c r="E155" s="178" t="s">
        <v>1</v>
      </c>
      <c r="F155" s="179" t="s">
        <v>613</v>
      </c>
      <c r="G155" s="13"/>
      <c r="H155" s="180">
        <v>0.52000000000000002</v>
      </c>
      <c r="I155" s="13"/>
      <c r="J155" s="13"/>
      <c r="K155" s="13"/>
      <c r="L155" s="176"/>
      <c r="M155" s="181"/>
      <c r="N155" s="182"/>
      <c r="O155" s="182"/>
      <c r="P155" s="182"/>
      <c r="Q155" s="182"/>
      <c r="R155" s="182"/>
      <c r="S155" s="182"/>
      <c r="T155" s="18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8" t="s">
        <v>132</v>
      </c>
      <c r="AU155" s="178" t="s">
        <v>85</v>
      </c>
      <c r="AV155" s="13" t="s">
        <v>85</v>
      </c>
      <c r="AW155" s="13" t="s">
        <v>33</v>
      </c>
      <c r="AX155" s="13" t="s">
        <v>19</v>
      </c>
      <c r="AY155" s="178" t="s">
        <v>124</v>
      </c>
    </row>
    <row r="156" s="12" customFormat="1" ht="25.92" customHeight="1">
      <c r="A156" s="12"/>
      <c r="B156" s="150"/>
      <c r="C156" s="12"/>
      <c r="D156" s="151" t="s">
        <v>75</v>
      </c>
      <c r="E156" s="152" t="s">
        <v>194</v>
      </c>
      <c r="F156" s="152" t="s">
        <v>195</v>
      </c>
      <c r="G156" s="12"/>
      <c r="H156" s="12"/>
      <c r="I156" s="12"/>
      <c r="J156" s="153">
        <f>BK156</f>
        <v>376255.70000000007</v>
      </c>
      <c r="K156" s="12"/>
      <c r="L156" s="150"/>
      <c r="M156" s="154"/>
      <c r="N156" s="155"/>
      <c r="O156" s="155"/>
      <c r="P156" s="156">
        <f>P157+SUM(P158:P167)+P182+P193+P207+P210+P229+P241+P272</f>
        <v>184.80460000000002</v>
      </c>
      <c r="Q156" s="155"/>
      <c r="R156" s="156">
        <f>R157+SUM(R158:R167)+R182+R193+R207+R210+R229+R241+R272</f>
        <v>0.68386100000000005</v>
      </c>
      <c r="S156" s="155"/>
      <c r="T156" s="157">
        <f>T157+SUM(T158:T167)+T182+T193+T207+T210+T229+T241+T272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1" t="s">
        <v>85</v>
      </c>
      <c r="AT156" s="158" t="s">
        <v>75</v>
      </c>
      <c r="AU156" s="158" t="s">
        <v>76</v>
      </c>
      <c r="AY156" s="151" t="s">
        <v>124</v>
      </c>
      <c r="BK156" s="159">
        <f>BK157+SUM(BK158:BK167)+BK182+BK193+BK207+BK210+BK229+BK241+BK272</f>
        <v>376255.70000000007</v>
      </c>
    </row>
    <row r="157" s="2" customFormat="1" ht="21.75" customHeight="1">
      <c r="A157" s="29"/>
      <c r="B157" s="162"/>
      <c r="C157" s="163" t="s">
        <v>8</v>
      </c>
      <c r="D157" s="163" t="s">
        <v>126</v>
      </c>
      <c r="E157" s="164" t="s">
        <v>196</v>
      </c>
      <c r="F157" s="165" t="s">
        <v>197</v>
      </c>
      <c r="G157" s="166" t="s">
        <v>176</v>
      </c>
      <c r="H157" s="167">
        <v>14</v>
      </c>
      <c r="I157" s="168">
        <v>231</v>
      </c>
      <c r="J157" s="168">
        <f>ROUND(I157*H157,2)</f>
        <v>3234</v>
      </c>
      <c r="K157" s="169"/>
      <c r="L157" s="30"/>
      <c r="M157" s="170" t="s">
        <v>1</v>
      </c>
      <c r="N157" s="171" t="s">
        <v>41</v>
      </c>
      <c r="O157" s="172">
        <v>0.46999999999999997</v>
      </c>
      <c r="P157" s="172">
        <f>O157*H157</f>
        <v>6.5800000000000001</v>
      </c>
      <c r="Q157" s="172">
        <v>0.00050000000000000001</v>
      </c>
      <c r="R157" s="172">
        <f>Q157*H157</f>
        <v>0.0070000000000000001</v>
      </c>
      <c r="S157" s="172">
        <v>0</v>
      </c>
      <c r="T157" s="17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4" t="s">
        <v>198</v>
      </c>
      <c r="AT157" s="174" t="s">
        <v>126</v>
      </c>
      <c r="AU157" s="174" t="s">
        <v>19</v>
      </c>
      <c r="AY157" s="16" t="s">
        <v>124</v>
      </c>
      <c r="BE157" s="175">
        <f>IF(N157="základní",J157,0)</f>
        <v>3234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6" t="s">
        <v>19</v>
      </c>
      <c r="BK157" s="175">
        <f>ROUND(I157*H157,2)</f>
        <v>3234</v>
      </c>
      <c r="BL157" s="16" t="s">
        <v>198</v>
      </c>
      <c r="BM157" s="174" t="s">
        <v>614</v>
      </c>
    </row>
    <row r="158" s="2" customFormat="1" ht="21.75" customHeight="1">
      <c r="A158" s="29"/>
      <c r="B158" s="162"/>
      <c r="C158" s="163" t="s">
        <v>198</v>
      </c>
      <c r="D158" s="163" t="s">
        <v>126</v>
      </c>
      <c r="E158" s="164" t="s">
        <v>200</v>
      </c>
      <c r="F158" s="165" t="s">
        <v>201</v>
      </c>
      <c r="G158" s="166" t="s">
        <v>176</v>
      </c>
      <c r="H158" s="167">
        <v>2</v>
      </c>
      <c r="I158" s="168">
        <v>356</v>
      </c>
      <c r="J158" s="168">
        <f>ROUND(I158*H158,2)</f>
        <v>712</v>
      </c>
      <c r="K158" s="169"/>
      <c r="L158" s="30"/>
      <c r="M158" s="170" t="s">
        <v>1</v>
      </c>
      <c r="N158" s="171" t="s">
        <v>41</v>
      </c>
      <c r="O158" s="172">
        <v>0.66200000000000003</v>
      </c>
      <c r="P158" s="172">
        <f>O158*H158</f>
        <v>1.3240000000000001</v>
      </c>
      <c r="Q158" s="172">
        <v>0.001</v>
      </c>
      <c r="R158" s="172">
        <f>Q158*H158</f>
        <v>0.002</v>
      </c>
      <c r="S158" s="172">
        <v>0</v>
      </c>
      <c r="T158" s="17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4" t="s">
        <v>198</v>
      </c>
      <c r="AT158" s="174" t="s">
        <v>126</v>
      </c>
      <c r="AU158" s="174" t="s">
        <v>19</v>
      </c>
      <c r="AY158" s="16" t="s">
        <v>124</v>
      </c>
      <c r="BE158" s="175">
        <f>IF(N158="základní",J158,0)</f>
        <v>712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6" t="s">
        <v>19</v>
      </c>
      <c r="BK158" s="175">
        <f>ROUND(I158*H158,2)</f>
        <v>712</v>
      </c>
      <c r="BL158" s="16" t="s">
        <v>198</v>
      </c>
      <c r="BM158" s="174" t="s">
        <v>615</v>
      </c>
    </row>
    <row r="159" s="2" customFormat="1" ht="21.75" customHeight="1">
      <c r="A159" s="29"/>
      <c r="B159" s="162"/>
      <c r="C159" s="163" t="s">
        <v>203</v>
      </c>
      <c r="D159" s="163" t="s">
        <v>126</v>
      </c>
      <c r="E159" s="164" t="s">
        <v>204</v>
      </c>
      <c r="F159" s="165" t="s">
        <v>205</v>
      </c>
      <c r="G159" s="166" t="s">
        <v>206</v>
      </c>
      <c r="H159" s="167">
        <v>4</v>
      </c>
      <c r="I159" s="168">
        <v>150</v>
      </c>
      <c r="J159" s="168">
        <f>ROUND(I159*H159,2)</f>
        <v>600</v>
      </c>
      <c r="K159" s="169"/>
      <c r="L159" s="30"/>
      <c r="M159" s="170" t="s">
        <v>1</v>
      </c>
      <c r="N159" s="171" t="s">
        <v>41</v>
      </c>
      <c r="O159" s="172">
        <v>0.66200000000000003</v>
      </c>
      <c r="P159" s="172">
        <f>O159*H159</f>
        <v>2.6480000000000001</v>
      </c>
      <c r="Q159" s="172">
        <v>0.001</v>
      </c>
      <c r="R159" s="172">
        <f>Q159*H159</f>
        <v>0.0040000000000000001</v>
      </c>
      <c r="S159" s="172">
        <v>0</v>
      </c>
      <c r="T159" s="17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4" t="s">
        <v>198</v>
      </c>
      <c r="AT159" s="174" t="s">
        <v>126</v>
      </c>
      <c r="AU159" s="174" t="s">
        <v>19</v>
      </c>
      <c r="AY159" s="16" t="s">
        <v>124</v>
      </c>
      <c r="BE159" s="175">
        <f>IF(N159="základní",J159,0)</f>
        <v>600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6" t="s">
        <v>19</v>
      </c>
      <c r="BK159" s="175">
        <f>ROUND(I159*H159,2)</f>
        <v>600</v>
      </c>
      <c r="BL159" s="16" t="s">
        <v>198</v>
      </c>
      <c r="BM159" s="174" t="s">
        <v>616</v>
      </c>
    </row>
    <row r="160" s="2" customFormat="1" ht="21.75" customHeight="1">
      <c r="A160" s="29"/>
      <c r="B160" s="162"/>
      <c r="C160" s="163" t="s">
        <v>208</v>
      </c>
      <c r="D160" s="163" t="s">
        <v>126</v>
      </c>
      <c r="E160" s="164" t="s">
        <v>209</v>
      </c>
      <c r="F160" s="165" t="s">
        <v>210</v>
      </c>
      <c r="G160" s="166" t="s">
        <v>206</v>
      </c>
      <c r="H160" s="167">
        <v>1</v>
      </c>
      <c r="I160" s="168">
        <v>1680</v>
      </c>
      <c r="J160" s="168">
        <f>ROUND(I160*H160,2)</f>
        <v>1680</v>
      </c>
      <c r="K160" s="169"/>
      <c r="L160" s="30"/>
      <c r="M160" s="170" t="s">
        <v>1</v>
      </c>
      <c r="N160" s="171" t="s">
        <v>41</v>
      </c>
      <c r="O160" s="172">
        <v>1.78</v>
      </c>
      <c r="P160" s="172">
        <f>O160*H160</f>
        <v>1.78</v>
      </c>
      <c r="Q160" s="172">
        <v>0.0033800000000000002</v>
      </c>
      <c r="R160" s="172">
        <f>Q160*H160</f>
        <v>0.0033800000000000002</v>
      </c>
      <c r="S160" s="172">
        <v>0</v>
      </c>
      <c r="T160" s="173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4" t="s">
        <v>198</v>
      </c>
      <c r="AT160" s="174" t="s">
        <v>126</v>
      </c>
      <c r="AU160" s="174" t="s">
        <v>19</v>
      </c>
      <c r="AY160" s="16" t="s">
        <v>124</v>
      </c>
      <c r="BE160" s="175">
        <f>IF(N160="základní",J160,0)</f>
        <v>1680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6" t="s">
        <v>19</v>
      </c>
      <c r="BK160" s="175">
        <f>ROUND(I160*H160,2)</f>
        <v>1680</v>
      </c>
      <c r="BL160" s="16" t="s">
        <v>198</v>
      </c>
      <c r="BM160" s="174" t="s">
        <v>617</v>
      </c>
    </row>
    <row r="161" s="2" customFormat="1" ht="16.5" customHeight="1">
      <c r="A161" s="29"/>
      <c r="B161" s="162"/>
      <c r="C161" s="163" t="s">
        <v>212</v>
      </c>
      <c r="D161" s="163" t="s">
        <v>126</v>
      </c>
      <c r="E161" s="164" t="s">
        <v>213</v>
      </c>
      <c r="F161" s="165" t="s">
        <v>214</v>
      </c>
      <c r="G161" s="166" t="s">
        <v>206</v>
      </c>
      <c r="H161" s="167">
        <v>1</v>
      </c>
      <c r="I161" s="168">
        <v>423</v>
      </c>
      <c r="J161" s="168">
        <f>ROUND(I161*H161,2)</f>
        <v>423</v>
      </c>
      <c r="K161" s="169"/>
      <c r="L161" s="30"/>
      <c r="M161" s="170" t="s">
        <v>1</v>
      </c>
      <c r="N161" s="171" t="s">
        <v>41</v>
      </c>
      <c r="O161" s="172">
        <v>0.83799999999999997</v>
      </c>
      <c r="P161" s="172">
        <f>O161*H161</f>
        <v>0.83799999999999997</v>
      </c>
      <c r="Q161" s="172">
        <v>0.00022000000000000001</v>
      </c>
      <c r="R161" s="172">
        <f>Q161*H161</f>
        <v>0.00022000000000000001</v>
      </c>
      <c r="S161" s="172">
        <v>0</v>
      </c>
      <c r="T161" s="17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4" t="s">
        <v>198</v>
      </c>
      <c r="AT161" s="174" t="s">
        <v>126</v>
      </c>
      <c r="AU161" s="174" t="s">
        <v>19</v>
      </c>
      <c r="AY161" s="16" t="s">
        <v>124</v>
      </c>
      <c r="BE161" s="175">
        <f>IF(N161="základní",J161,0)</f>
        <v>423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6" t="s">
        <v>19</v>
      </c>
      <c r="BK161" s="175">
        <f>ROUND(I161*H161,2)</f>
        <v>423</v>
      </c>
      <c r="BL161" s="16" t="s">
        <v>198</v>
      </c>
      <c r="BM161" s="174" t="s">
        <v>618</v>
      </c>
    </row>
    <row r="162" s="2" customFormat="1" ht="21.75" customHeight="1">
      <c r="A162" s="29"/>
      <c r="B162" s="162"/>
      <c r="C162" s="163" t="s">
        <v>216</v>
      </c>
      <c r="D162" s="163" t="s">
        <v>126</v>
      </c>
      <c r="E162" s="164" t="s">
        <v>217</v>
      </c>
      <c r="F162" s="165" t="s">
        <v>218</v>
      </c>
      <c r="G162" s="166" t="s">
        <v>176</v>
      </c>
      <c r="H162" s="167">
        <v>14</v>
      </c>
      <c r="I162" s="168">
        <v>435</v>
      </c>
      <c r="J162" s="168">
        <f>ROUND(I162*H162,2)</f>
        <v>6090</v>
      </c>
      <c r="K162" s="169"/>
      <c r="L162" s="30"/>
      <c r="M162" s="170" t="s">
        <v>1</v>
      </c>
      <c r="N162" s="171" t="s">
        <v>41</v>
      </c>
      <c r="O162" s="172">
        <v>0.39800000000000002</v>
      </c>
      <c r="P162" s="172">
        <f>O162*H162</f>
        <v>5.5720000000000001</v>
      </c>
      <c r="Q162" s="172">
        <v>0.00038999999999999999</v>
      </c>
      <c r="R162" s="172">
        <f>Q162*H162</f>
        <v>0.0054599999999999996</v>
      </c>
      <c r="S162" s="172">
        <v>0</v>
      </c>
      <c r="T162" s="17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4" t="s">
        <v>198</v>
      </c>
      <c r="AT162" s="174" t="s">
        <v>126</v>
      </c>
      <c r="AU162" s="174" t="s">
        <v>19</v>
      </c>
      <c r="AY162" s="16" t="s">
        <v>124</v>
      </c>
      <c r="BE162" s="175">
        <f>IF(N162="základní",J162,0)</f>
        <v>6090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6" t="s">
        <v>19</v>
      </c>
      <c r="BK162" s="175">
        <f>ROUND(I162*H162,2)</f>
        <v>6090</v>
      </c>
      <c r="BL162" s="16" t="s">
        <v>198</v>
      </c>
      <c r="BM162" s="174" t="s">
        <v>619</v>
      </c>
    </row>
    <row r="163" s="2" customFormat="1" ht="33" customHeight="1">
      <c r="A163" s="29"/>
      <c r="B163" s="162"/>
      <c r="C163" s="163" t="s">
        <v>7</v>
      </c>
      <c r="D163" s="163" t="s">
        <v>126</v>
      </c>
      <c r="E163" s="164" t="s">
        <v>220</v>
      </c>
      <c r="F163" s="165" t="s">
        <v>221</v>
      </c>
      <c r="G163" s="166" t="s">
        <v>176</v>
      </c>
      <c r="H163" s="167">
        <v>2</v>
      </c>
      <c r="I163" s="168">
        <v>612</v>
      </c>
      <c r="J163" s="168">
        <f>ROUND(I163*H163,2)</f>
        <v>1224</v>
      </c>
      <c r="K163" s="169"/>
      <c r="L163" s="30"/>
      <c r="M163" s="170" t="s">
        <v>1</v>
      </c>
      <c r="N163" s="171" t="s">
        <v>41</v>
      </c>
      <c r="O163" s="172">
        <v>0.47899999999999998</v>
      </c>
      <c r="P163" s="172">
        <f>O163*H163</f>
        <v>0.95799999999999996</v>
      </c>
      <c r="Q163" s="172">
        <v>0.00087000000000000001</v>
      </c>
      <c r="R163" s="172">
        <f>Q163*H163</f>
        <v>0.00174</v>
      </c>
      <c r="S163" s="172">
        <v>0</v>
      </c>
      <c r="T163" s="173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4" t="s">
        <v>198</v>
      </c>
      <c r="AT163" s="174" t="s">
        <v>126</v>
      </c>
      <c r="AU163" s="174" t="s">
        <v>19</v>
      </c>
      <c r="AY163" s="16" t="s">
        <v>124</v>
      </c>
      <c r="BE163" s="175">
        <f>IF(N163="základní",J163,0)</f>
        <v>1224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6" t="s">
        <v>19</v>
      </c>
      <c r="BK163" s="175">
        <f>ROUND(I163*H163,2)</f>
        <v>1224</v>
      </c>
      <c r="BL163" s="16" t="s">
        <v>198</v>
      </c>
      <c r="BM163" s="174" t="s">
        <v>620</v>
      </c>
    </row>
    <row r="164" s="2" customFormat="1" ht="16.5" customHeight="1">
      <c r="A164" s="29"/>
      <c r="B164" s="162"/>
      <c r="C164" s="184" t="s">
        <v>223</v>
      </c>
      <c r="D164" s="184" t="s">
        <v>173</v>
      </c>
      <c r="E164" s="185" t="s">
        <v>224</v>
      </c>
      <c r="F164" s="186" t="s">
        <v>225</v>
      </c>
      <c r="G164" s="187" t="s">
        <v>206</v>
      </c>
      <c r="H164" s="188">
        <v>2</v>
      </c>
      <c r="I164" s="189">
        <v>260</v>
      </c>
      <c r="J164" s="189">
        <f>ROUND(I164*H164,2)</f>
        <v>520</v>
      </c>
      <c r="K164" s="190"/>
      <c r="L164" s="191"/>
      <c r="M164" s="192" t="s">
        <v>1</v>
      </c>
      <c r="N164" s="193" t="s">
        <v>41</v>
      </c>
      <c r="O164" s="172">
        <v>0</v>
      </c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4" t="s">
        <v>226</v>
      </c>
      <c r="AT164" s="174" t="s">
        <v>173</v>
      </c>
      <c r="AU164" s="174" t="s">
        <v>19</v>
      </c>
      <c r="AY164" s="16" t="s">
        <v>124</v>
      </c>
      <c r="BE164" s="175">
        <f>IF(N164="základní",J164,0)</f>
        <v>520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6" t="s">
        <v>19</v>
      </c>
      <c r="BK164" s="175">
        <f>ROUND(I164*H164,2)</f>
        <v>520</v>
      </c>
      <c r="BL164" s="16" t="s">
        <v>198</v>
      </c>
      <c r="BM164" s="174" t="s">
        <v>621</v>
      </c>
    </row>
    <row r="165" s="2" customFormat="1" ht="16.5" customHeight="1">
      <c r="A165" s="29"/>
      <c r="B165" s="162"/>
      <c r="C165" s="184" t="s">
        <v>228</v>
      </c>
      <c r="D165" s="184" t="s">
        <v>173</v>
      </c>
      <c r="E165" s="185" t="s">
        <v>229</v>
      </c>
      <c r="F165" s="186" t="s">
        <v>230</v>
      </c>
      <c r="G165" s="187" t="s">
        <v>206</v>
      </c>
      <c r="H165" s="188">
        <v>1</v>
      </c>
      <c r="I165" s="189">
        <v>295</v>
      </c>
      <c r="J165" s="189">
        <f>ROUND(I165*H165,2)</f>
        <v>295</v>
      </c>
      <c r="K165" s="190"/>
      <c r="L165" s="191"/>
      <c r="M165" s="192" t="s">
        <v>1</v>
      </c>
      <c r="N165" s="193" t="s">
        <v>41</v>
      </c>
      <c r="O165" s="172">
        <v>0</v>
      </c>
      <c r="P165" s="172">
        <f>O165*H165</f>
        <v>0</v>
      </c>
      <c r="Q165" s="172">
        <v>0.0014400000000000001</v>
      </c>
      <c r="R165" s="172">
        <f>Q165*H165</f>
        <v>0.0014400000000000001</v>
      </c>
      <c r="S165" s="172">
        <v>0</v>
      </c>
      <c r="T165" s="173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4" t="s">
        <v>226</v>
      </c>
      <c r="AT165" s="174" t="s">
        <v>173</v>
      </c>
      <c r="AU165" s="174" t="s">
        <v>19</v>
      </c>
      <c r="AY165" s="16" t="s">
        <v>124</v>
      </c>
      <c r="BE165" s="175">
        <f>IF(N165="základní",J165,0)</f>
        <v>295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6" t="s">
        <v>19</v>
      </c>
      <c r="BK165" s="175">
        <f>ROUND(I165*H165,2)</f>
        <v>295</v>
      </c>
      <c r="BL165" s="16" t="s">
        <v>198</v>
      </c>
      <c r="BM165" s="174" t="s">
        <v>622</v>
      </c>
    </row>
    <row r="166" s="2" customFormat="1" ht="21.75" customHeight="1">
      <c r="A166" s="29"/>
      <c r="B166" s="162"/>
      <c r="C166" s="184" t="s">
        <v>232</v>
      </c>
      <c r="D166" s="184" t="s">
        <v>173</v>
      </c>
      <c r="E166" s="185" t="s">
        <v>233</v>
      </c>
      <c r="F166" s="186" t="s">
        <v>234</v>
      </c>
      <c r="G166" s="187" t="s">
        <v>206</v>
      </c>
      <c r="H166" s="188">
        <v>1</v>
      </c>
      <c r="I166" s="189">
        <v>290</v>
      </c>
      <c r="J166" s="189">
        <f>ROUND(I166*H166,2)</f>
        <v>290</v>
      </c>
      <c r="K166" s="190"/>
      <c r="L166" s="191"/>
      <c r="M166" s="192" t="s">
        <v>1</v>
      </c>
      <c r="N166" s="193" t="s">
        <v>41</v>
      </c>
      <c r="O166" s="172">
        <v>0</v>
      </c>
      <c r="P166" s="172">
        <f>O166*H166</f>
        <v>0</v>
      </c>
      <c r="Q166" s="172">
        <v>0.0014400000000000001</v>
      </c>
      <c r="R166" s="172">
        <f>Q166*H166</f>
        <v>0.0014400000000000001</v>
      </c>
      <c r="S166" s="172">
        <v>0</v>
      </c>
      <c r="T166" s="17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4" t="s">
        <v>226</v>
      </c>
      <c r="AT166" s="174" t="s">
        <v>173</v>
      </c>
      <c r="AU166" s="174" t="s">
        <v>19</v>
      </c>
      <c r="AY166" s="16" t="s">
        <v>124</v>
      </c>
      <c r="BE166" s="175">
        <f>IF(N166="základní",J166,0)</f>
        <v>290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6" t="s">
        <v>19</v>
      </c>
      <c r="BK166" s="175">
        <f>ROUND(I166*H166,2)</f>
        <v>290</v>
      </c>
      <c r="BL166" s="16" t="s">
        <v>198</v>
      </c>
      <c r="BM166" s="174" t="s">
        <v>623</v>
      </c>
    </row>
    <row r="167" s="12" customFormat="1" ht="22.8" customHeight="1">
      <c r="A167" s="12"/>
      <c r="B167" s="150"/>
      <c r="C167" s="12"/>
      <c r="D167" s="151" t="s">
        <v>75</v>
      </c>
      <c r="E167" s="160" t="s">
        <v>236</v>
      </c>
      <c r="F167" s="160" t="s">
        <v>237</v>
      </c>
      <c r="G167" s="12"/>
      <c r="H167" s="12"/>
      <c r="I167" s="12"/>
      <c r="J167" s="161">
        <f>BK167</f>
        <v>18320.52</v>
      </c>
      <c r="K167" s="12"/>
      <c r="L167" s="150"/>
      <c r="M167" s="154"/>
      <c r="N167" s="155"/>
      <c r="O167" s="155"/>
      <c r="P167" s="156">
        <f>SUM(P168:P181)</f>
        <v>25.630800000000001</v>
      </c>
      <c r="Q167" s="155"/>
      <c r="R167" s="156">
        <f>SUM(R168:R181)</f>
        <v>0.027288</v>
      </c>
      <c r="S167" s="155"/>
      <c r="T167" s="157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1" t="s">
        <v>85</v>
      </c>
      <c r="AT167" s="158" t="s">
        <v>75</v>
      </c>
      <c r="AU167" s="158" t="s">
        <v>19</v>
      </c>
      <c r="AY167" s="151" t="s">
        <v>124</v>
      </c>
      <c r="BK167" s="159">
        <f>SUM(BK168:BK181)</f>
        <v>18320.52</v>
      </c>
    </row>
    <row r="168" s="2" customFormat="1" ht="21.75" customHeight="1">
      <c r="A168" s="29"/>
      <c r="B168" s="162"/>
      <c r="C168" s="163" t="s">
        <v>238</v>
      </c>
      <c r="D168" s="163" t="s">
        <v>126</v>
      </c>
      <c r="E168" s="164" t="s">
        <v>239</v>
      </c>
      <c r="F168" s="165" t="s">
        <v>240</v>
      </c>
      <c r="G168" s="166" t="s">
        <v>176</v>
      </c>
      <c r="H168" s="167">
        <v>241.80000000000001</v>
      </c>
      <c r="I168" s="168">
        <v>57.200000000000003</v>
      </c>
      <c r="J168" s="168">
        <f>ROUND(I168*H168,2)</f>
        <v>13830.959999999999</v>
      </c>
      <c r="K168" s="169"/>
      <c r="L168" s="30"/>
      <c r="M168" s="170" t="s">
        <v>1</v>
      </c>
      <c r="N168" s="171" t="s">
        <v>41</v>
      </c>
      <c r="O168" s="172">
        <v>0.106</v>
      </c>
      <c r="P168" s="172">
        <f>O168*H168</f>
        <v>25.630800000000001</v>
      </c>
      <c r="Q168" s="172">
        <v>6.0000000000000002E-05</v>
      </c>
      <c r="R168" s="172">
        <f>Q168*H168</f>
        <v>0.014508000000000002</v>
      </c>
      <c r="S168" s="172">
        <v>0</v>
      </c>
      <c r="T168" s="17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4" t="s">
        <v>198</v>
      </c>
      <c r="AT168" s="174" t="s">
        <v>126</v>
      </c>
      <c r="AU168" s="174" t="s">
        <v>85</v>
      </c>
      <c r="AY168" s="16" t="s">
        <v>124</v>
      </c>
      <c r="BE168" s="175">
        <f>IF(N168="základní",J168,0)</f>
        <v>13830.959999999999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6" t="s">
        <v>19</v>
      </c>
      <c r="BK168" s="175">
        <f>ROUND(I168*H168,2)</f>
        <v>13830.959999999999</v>
      </c>
      <c r="BL168" s="16" t="s">
        <v>198</v>
      </c>
      <c r="BM168" s="174" t="s">
        <v>624</v>
      </c>
    </row>
    <row r="169" s="13" customFormat="1">
      <c r="A169" s="13"/>
      <c r="B169" s="176"/>
      <c r="C169" s="13"/>
      <c r="D169" s="177" t="s">
        <v>132</v>
      </c>
      <c r="E169" s="178" t="s">
        <v>1</v>
      </c>
      <c r="F169" s="179" t="s">
        <v>625</v>
      </c>
      <c r="G169" s="13"/>
      <c r="H169" s="180">
        <v>241.80000000000001</v>
      </c>
      <c r="I169" s="13"/>
      <c r="J169" s="13"/>
      <c r="K169" s="13"/>
      <c r="L169" s="176"/>
      <c r="M169" s="181"/>
      <c r="N169" s="182"/>
      <c r="O169" s="182"/>
      <c r="P169" s="182"/>
      <c r="Q169" s="182"/>
      <c r="R169" s="182"/>
      <c r="S169" s="182"/>
      <c r="T169" s="18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78" t="s">
        <v>132</v>
      </c>
      <c r="AU169" s="178" t="s">
        <v>85</v>
      </c>
      <c r="AV169" s="13" t="s">
        <v>85</v>
      </c>
      <c r="AW169" s="13" t="s">
        <v>33</v>
      </c>
      <c r="AX169" s="13" t="s">
        <v>19</v>
      </c>
      <c r="AY169" s="178" t="s">
        <v>124</v>
      </c>
    </row>
    <row r="170" s="2" customFormat="1" ht="21.75" customHeight="1">
      <c r="A170" s="29"/>
      <c r="B170" s="162"/>
      <c r="C170" s="184" t="s">
        <v>243</v>
      </c>
      <c r="D170" s="184" t="s">
        <v>173</v>
      </c>
      <c r="E170" s="185" t="s">
        <v>244</v>
      </c>
      <c r="F170" s="186" t="s">
        <v>245</v>
      </c>
      <c r="G170" s="187" t="s">
        <v>176</v>
      </c>
      <c r="H170" s="188">
        <v>124.8</v>
      </c>
      <c r="I170" s="189">
        <v>11.5</v>
      </c>
      <c r="J170" s="189">
        <f>ROUND(I170*H170,2)</f>
        <v>1435.2000000000001</v>
      </c>
      <c r="K170" s="190"/>
      <c r="L170" s="191"/>
      <c r="M170" s="192" t="s">
        <v>1</v>
      </c>
      <c r="N170" s="193" t="s">
        <v>41</v>
      </c>
      <c r="O170" s="172">
        <v>0</v>
      </c>
      <c r="P170" s="172">
        <f>O170*H170</f>
        <v>0</v>
      </c>
      <c r="Q170" s="172">
        <v>2.0000000000000002E-05</v>
      </c>
      <c r="R170" s="172">
        <f>Q170*H170</f>
        <v>0.002496</v>
      </c>
      <c r="S170" s="172">
        <v>0</v>
      </c>
      <c r="T170" s="173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4" t="s">
        <v>226</v>
      </c>
      <c r="AT170" s="174" t="s">
        <v>173</v>
      </c>
      <c r="AU170" s="174" t="s">
        <v>85</v>
      </c>
      <c r="AY170" s="16" t="s">
        <v>124</v>
      </c>
      <c r="BE170" s="175">
        <f>IF(N170="základní",J170,0)</f>
        <v>1435.2000000000001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6" t="s">
        <v>19</v>
      </c>
      <c r="BK170" s="175">
        <f>ROUND(I170*H170,2)</f>
        <v>1435.2000000000001</v>
      </c>
      <c r="BL170" s="16" t="s">
        <v>198</v>
      </c>
      <c r="BM170" s="174" t="s">
        <v>626</v>
      </c>
    </row>
    <row r="171" s="13" customFormat="1">
      <c r="A171" s="13"/>
      <c r="B171" s="176"/>
      <c r="C171" s="13"/>
      <c r="D171" s="177" t="s">
        <v>132</v>
      </c>
      <c r="E171" s="13"/>
      <c r="F171" s="179" t="s">
        <v>627</v>
      </c>
      <c r="G171" s="13"/>
      <c r="H171" s="180">
        <v>124.8</v>
      </c>
      <c r="I171" s="13"/>
      <c r="J171" s="13"/>
      <c r="K171" s="13"/>
      <c r="L171" s="176"/>
      <c r="M171" s="181"/>
      <c r="N171" s="182"/>
      <c r="O171" s="182"/>
      <c r="P171" s="182"/>
      <c r="Q171" s="182"/>
      <c r="R171" s="182"/>
      <c r="S171" s="182"/>
      <c r="T171" s="18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78" t="s">
        <v>132</v>
      </c>
      <c r="AU171" s="178" t="s">
        <v>85</v>
      </c>
      <c r="AV171" s="13" t="s">
        <v>85</v>
      </c>
      <c r="AW171" s="13" t="s">
        <v>3</v>
      </c>
      <c r="AX171" s="13" t="s">
        <v>19</v>
      </c>
      <c r="AY171" s="178" t="s">
        <v>124</v>
      </c>
    </row>
    <row r="172" s="2" customFormat="1" ht="21.75" customHeight="1">
      <c r="A172" s="29"/>
      <c r="B172" s="162"/>
      <c r="C172" s="184" t="s">
        <v>248</v>
      </c>
      <c r="D172" s="184" t="s">
        <v>173</v>
      </c>
      <c r="E172" s="185" t="s">
        <v>249</v>
      </c>
      <c r="F172" s="186" t="s">
        <v>250</v>
      </c>
      <c r="G172" s="187" t="s">
        <v>176</v>
      </c>
      <c r="H172" s="188">
        <v>31.199999999999999</v>
      </c>
      <c r="I172" s="189">
        <v>18.300000000000001</v>
      </c>
      <c r="J172" s="189">
        <f>ROUND(I172*H172,2)</f>
        <v>570.96000000000004</v>
      </c>
      <c r="K172" s="190"/>
      <c r="L172" s="191"/>
      <c r="M172" s="192" t="s">
        <v>1</v>
      </c>
      <c r="N172" s="193" t="s">
        <v>41</v>
      </c>
      <c r="O172" s="172">
        <v>0</v>
      </c>
      <c r="P172" s="172">
        <f>O172*H172</f>
        <v>0</v>
      </c>
      <c r="Q172" s="172">
        <v>4.0000000000000003E-05</v>
      </c>
      <c r="R172" s="172">
        <f>Q172*H172</f>
        <v>0.001248</v>
      </c>
      <c r="S172" s="172">
        <v>0</v>
      </c>
      <c r="T172" s="173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4" t="s">
        <v>226</v>
      </c>
      <c r="AT172" s="174" t="s">
        <v>173</v>
      </c>
      <c r="AU172" s="174" t="s">
        <v>85</v>
      </c>
      <c r="AY172" s="16" t="s">
        <v>124</v>
      </c>
      <c r="BE172" s="175">
        <f>IF(N172="základní",J172,0)</f>
        <v>570.96000000000004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6" t="s">
        <v>19</v>
      </c>
      <c r="BK172" s="175">
        <f>ROUND(I172*H172,2)</f>
        <v>570.96000000000004</v>
      </c>
      <c r="BL172" s="16" t="s">
        <v>198</v>
      </c>
      <c r="BM172" s="174" t="s">
        <v>628</v>
      </c>
    </row>
    <row r="173" s="13" customFormat="1">
      <c r="A173" s="13"/>
      <c r="B173" s="176"/>
      <c r="C173" s="13"/>
      <c r="D173" s="177" t="s">
        <v>132</v>
      </c>
      <c r="E173" s="13"/>
      <c r="F173" s="179" t="s">
        <v>252</v>
      </c>
      <c r="G173" s="13"/>
      <c r="H173" s="180">
        <v>31.199999999999999</v>
      </c>
      <c r="I173" s="13"/>
      <c r="J173" s="13"/>
      <c r="K173" s="13"/>
      <c r="L173" s="176"/>
      <c r="M173" s="181"/>
      <c r="N173" s="182"/>
      <c r="O173" s="182"/>
      <c r="P173" s="182"/>
      <c r="Q173" s="182"/>
      <c r="R173" s="182"/>
      <c r="S173" s="182"/>
      <c r="T173" s="18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78" t="s">
        <v>132</v>
      </c>
      <c r="AU173" s="178" t="s">
        <v>85</v>
      </c>
      <c r="AV173" s="13" t="s">
        <v>85</v>
      </c>
      <c r="AW173" s="13" t="s">
        <v>3</v>
      </c>
      <c r="AX173" s="13" t="s">
        <v>19</v>
      </c>
      <c r="AY173" s="178" t="s">
        <v>124</v>
      </c>
    </row>
    <row r="174" s="2" customFormat="1" ht="21.75" customHeight="1">
      <c r="A174" s="29"/>
      <c r="B174" s="162"/>
      <c r="C174" s="184" t="s">
        <v>253</v>
      </c>
      <c r="D174" s="184" t="s">
        <v>173</v>
      </c>
      <c r="E174" s="185" t="s">
        <v>254</v>
      </c>
      <c r="F174" s="186" t="s">
        <v>255</v>
      </c>
      <c r="G174" s="187" t="s">
        <v>176</v>
      </c>
      <c r="H174" s="188">
        <v>15.6</v>
      </c>
      <c r="I174" s="189">
        <v>33.799999999999997</v>
      </c>
      <c r="J174" s="189">
        <f>ROUND(I174*H174,2)</f>
        <v>527.27999999999997</v>
      </c>
      <c r="K174" s="190"/>
      <c r="L174" s="191"/>
      <c r="M174" s="192" t="s">
        <v>1</v>
      </c>
      <c r="N174" s="193" t="s">
        <v>41</v>
      </c>
      <c r="O174" s="172">
        <v>0</v>
      </c>
      <c r="P174" s="172">
        <f>O174*H174</f>
        <v>0</v>
      </c>
      <c r="Q174" s="172">
        <v>8.0000000000000007E-05</v>
      </c>
      <c r="R174" s="172">
        <f>Q174*H174</f>
        <v>0.001248</v>
      </c>
      <c r="S174" s="172">
        <v>0</v>
      </c>
      <c r="T174" s="173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4" t="s">
        <v>226</v>
      </c>
      <c r="AT174" s="174" t="s">
        <v>173</v>
      </c>
      <c r="AU174" s="174" t="s">
        <v>85</v>
      </c>
      <c r="AY174" s="16" t="s">
        <v>124</v>
      </c>
      <c r="BE174" s="175">
        <f>IF(N174="základní",J174,0)</f>
        <v>527.27999999999997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6" t="s">
        <v>19</v>
      </c>
      <c r="BK174" s="175">
        <f>ROUND(I174*H174,2)</f>
        <v>527.27999999999997</v>
      </c>
      <c r="BL174" s="16" t="s">
        <v>198</v>
      </c>
      <c r="BM174" s="174" t="s">
        <v>629</v>
      </c>
    </row>
    <row r="175" s="13" customFormat="1">
      <c r="A175" s="13"/>
      <c r="B175" s="176"/>
      <c r="C175" s="13"/>
      <c r="D175" s="177" t="s">
        <v>132</v>
      </c>
      <c r="E175" s="13"/>
      <c r="F175" s="179" t="s">
        <v>257</v>
      </c>
      <c r="G175" s="13"/>
      <c r="H175" s="180">
        <v>15.6</v>
      </c>
      <c r="I175" s="13"/>
      <c r="J175" s="13"/>
      <c r="K175" s="13"/>
      <c r="L175" s="176"/>
      <c r="M175" s="181"/>
      <c r="N175" s="182"/>
      <c r="O175" s="182"/>
      <c r="P175" s="182"/>
      <c r="Q175" s="182"/>
      <c r="R175" s="182"/>
      <c r="S175" s="182"/>
      <c r="T175" s="18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8" t="s">
        <v>132</v>
      </c>
      <c r="AU175" s="178" t="s">
        <v>85</v>
      </c>
      <c r="AV175" s="13" t="s">
        <v>85</v>
      </c>
      <c r="AW175" s="13" t="s">
        <v>3</v>
      </c>
      <c r="AX175" s="13" t="s">
        <v>19</v>
      </c>
      <c r="AY175" s="178" t="s">
        <v>124</v>
      </c>
    </row>
    <row r="176" s="2" customFormat="1" ht="21.75" customHeight="1">
      <c r="A176" s="29"/>
      <c r="B176" s="162"/>
      <c r="C176" s="184" t="s">
        <v>258</v>
      </c>
      <c r="D176" s="184" t="s">
        <v>173</v>
      </c>
      <c r="E176" s="185" t="s">
        <v>259</v>
      </c>
      <c r="F176" s="186" t="s">
        <v>260</v>
      </c>
      <c r="G176" s="187" t="s">
        <v>176</v>
      </c>
      <c r="H176" s="188">
        <v>62.399999999999999</v>
      </c>
      <c r="I176" s="189">
        <v>21.199999999999999</v>
      </c>
      <c r="J176" s="189">
        <f>ROUND(I176*H176,2)</f>
        <v>1322.8800000000001</v>
      </c>
      <c r="K176" s="190"/>
      <c r="L176" s="191"/>
      <c r="M176" s="192" t="s">
        <v>1</v>
      </c>
      <c r="N176" s="193" t="s">
        <v>41</v>
      </c>
      <c r="O176" s="172">
        <v>0</v>
      </c>
      <c r="P176" s="172">
        <f>O176*H176</f>
        <v>0</v>
      </c>
      <c r="Q176" s="172">
        <v>5.0000000000000002E-05</v>
      </c>
      <c r="R176" s="172">
        <f>Q176*H176</f>
        <v>0.0031199999999999999</v>
      </c>
      <c r="S176" s="172">
        <v>0</v>
      </c>
      <c r="T176" s="173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4" t="s">
        <v>226</v>
      </c>
      <c r="AT176" s="174" t="s">
        <v>173</v>
      </c>
      <c r="AU176" s="174" t="s">
        <v>85</v>
      </c>
      <c r="AY176" s="16" t="s">
        <v>124</v>
      </c>
      <c r="BE176" s="175">
        <f>IF(N176="základní",J176,0)</f>
        <v>1322.8800000000001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6" t="s">
        <v>19</v>
      </c>
      <c r="BK176" s="175">
        <f>ROUND(I176*H176,2)</f>
        <v>1322.8800000000001</v>
      </c>
      <c r="BL176" s="16" t="s">
        <v>198</v>
      </c>
      <c r="BM176" s="174" t="s">
        <v>630</v>
      </c>
    </row>
    <row r="177" s="13" customFormat="1">
      <c r="A177" s="13"/>
      <c r="B177" s="176"/>
      <c r="C177" s="13"/>
      <c r="D177" s="177" t="s">
        <v>132</v>
      </c>
      <c r="E177" s="13"/>
      <c r="F177" s="179" t="s">
        <v>631</v>
      </c>
      <c r="G177" s="13"/>
      <c r="H177" s="180">
        <v>62.399999999999999</v>
      </c>
      <c r="I177" s="13"/>
      <c r="J177" s="13"/>
      <c r="K177" s="13"/>
      <c r="L177" s="176"/>
      <c r="M177" s="181"/>
      <c r="N177" s="182"/>
      <c r="O177" s="182"/>
      <c r="P177" s="182"/>
      <c r="Q177" s="182"/>
      <c r="R177" s="182"/>
      <c r="S177" s="182"/>
      <c r="T177" s="18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78" t="s">
        <v>132</v>
      </c>
      <c r="AU177" s="178" t="s">
        <v>85</v>
      </c>
      <c r="AV177" s="13" t="s">
        <v>85</v>
      </c>
      <c r="AW177" s="13" t="s">
        <v>3</v>
      </c>
      <c r="AX177" s="13" t="s">
        <v>19</v>
      </c>
      <c r="AY177" s="178" t="s">
        <v>124</v>
      </c>
    </row>
    <row r="178" s="2" customFormat="1" ht="21.75" customHeight="1">
      <c r="A178" s="29"/>
      <c r="B178" s="162"/>
      <c r="C178" s="184" t="s">
        <v>263</v>
      </c>
      <c r="D178" s="184" t="s">
        <v>173</v>
      </c>
      <c r="E178" s="185" t="s">
        <v>264</v>
      </c>
      <c r="F178" s="186" t="s">
        <v>265</v>
      </c>
      <c r="G178" s="187" t="s">
        <v>176</v>
      </c>
      <c r="H178" s="188">
        <v>7.7999999999999998</v>
      </c>
      <c r="I178" s="189">
        <v>30.800000000000001</v>
      </c>
      <c r="J178" s="189">
        <f>ROUND(I178*H178,2)</f>
        <v>240.24000000000001</v>
      </c>
      <c r="K178" s="190"/>
      <c r="L178" s="191"/>
      <c r="M178" s="192" t="s">
        <v>1</v>
      </c>
      <c r="N178" s="193" t="s">
        <v>41</v>
      </c>
      <c r="O178" s="172">
        <v>0</v>
      </c>
      <c r="P178" s="172">
        <f>O178*H178</f>
        <v>0</v>
      </c>
      <c r="Q178" s="172">
        <v>6.0000000000000002E-05</v>
      </c>
      <c r="R178" s="172">
        <f>Q178*H178</f>
        <v>0.00046799999999999999</v>
      </c>
      <c r="S178" s="172">
        <v>0</v>
      </c>
      <c r="T178" s="173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4" t="s">
        <v>226</v>
      </c>
      <c r="AT178" s="174" t="s">
        <v>173</v>
      </c>
      <c r="AU178" s="174" t="s">
        <v>85</v>
      </c>
      <c r="AY178" s="16" t="s">
        <v>124</v>
      </c>
      <c r="BE178" s="175">
        <f>IF(N178="základní",J178,0)</f>
        <v>240.24000000000001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6" t="s">
        <v>19</v>
      </c>
      <c r="BK178" s="175">
        <f>ROUND(I178*H178,2)</f>
        <v>240.24000000000001</v>
      </c>
      <c r="BL178" s="16" t="s">
        <v>198</v>
      </c>
      <c r="BM178" s="174" t="s">
        <v>632</v>
      </c>
    </row>
    <row r="179" s="13" customFormat="1">
      <c r="A179" s="13"/>
      <c r="B179" s="176"/>
      <c r="C179" s="13"/>
      <c r="D179" s="177" t="s">
        <v>132</v>
      </c>
      <c r="E179" s="13"/>
      <c r="F179" s="179" t="s">
        <v>267</v>
      </c>
      <c r="G179" s="13"/>
      <c r="H179" s="180">
        <v>7.7999999999999998</v>
      </c>
      <c r="I179" s="13"/>
      <c r="J179" s="13"/>
      <c r="K179" s="13"/>
      <c r="L179" s="176"/>
      <c r="M179" s="181"/>
      <c r="N179" s="182"/>
      <c r="O179" s="182"/>
      <c r="P179" s="182"/>
      <c r="Q179" s="182"/>
      <c r="R179" s="182"/>
      <c r="S179" s="182"/>
      <c r="T179" s="18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8" t="s">
        <v>132</v>
      </c>
      <c r="AU179" s="178" t="s">
        <v>85</v>
      </c>
      <c r="AV179" s="13" t="s">
        <v>85</v>
      </c>
      <c r="AW179" s="13" t="s">
        <v>3</v>
      </c>
      <c r="AX179" s="13" t="s">
        <v>19</v>
      </c>
      <c r="AY179" s="178" t="s">
        <v>124</v>
      </c>
    </row>
    <row r="180" s="2" customFormat="1" ht="16.5" customHeight="1">
      <c r="A180" s="29"/>
      <c r="B180" s="162"/>
      <c r="C180" s="184" t="s">
        <v>268</v>
      </c>
      <c r="D180" s="184" t="s">
        <v>173</v>
      </c>
      <c r="E180" s="185" t="s">
        <v>269</v>
      </c>
      <c r="F180" s="186" t="s">
        <v>270</v>
      </c>
      <c r="G180" s="187" t="s">
        <v>206</v>
      </c>
      <c r="H180" s="188">
        <v>300</v>
      </c>
      <c r="I180" s="189">
        <v>0.59999999999999998</v>
      </c>
      <c r="J180" s="189">
        <f>ROUND(I180*H180,2)</f>
        <v>180</v>
      </c>
      <c r="K180" s="190"/>
      <c r="L180" s="191"/>
      <c r="M180" s="192" t="s">
        <v>1</v>
      </c>
      <c r="N180" s="193" t="s">
        <v>41</v>
      </c>
      <c r="O180" s="172">
        <v>0</v>
      </c>
      <c r="P180" s="172">
        <f>O180*H180</f>
        <v>0</v>
      </c>
      <c r="Q180" s="172">
        <v>1.0000000000000001E-05</v>
      </c>
      <c r="R180" s="172">
        <f>Q180*H180</f>
        <v>0.0030000000000000001</v>
      </c>
      <c r="S180" s="172">
        <v>0</v>
      </c>
      <c r="T180" s="173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4" t="s">
        <v>226</v>
      </c>
      <c r="AT180" s="174" t="s">
        <v>173</v>
      </c>
      <c r="AU180" s="174" t="s">
        <v>85</v>
      </c>
      <c r="AY180" s="16" t="s">
        <v>124</v>
      </c>
      <c r="BE180" s="175">
        <f>IF(N180="základní",J180,0)</f>
        <v>180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6" t="s">
        <v>19</v>
      </c>
      <c r="BK180" s="175">
        <f>ROUND(I180*H180,2)</f>
        <v>180</v>
      </c>
      <c r="BL180" s="16" t="s">
        <v>198</v>
      </c>
      <c r="BM180" s="174" t="s">
        <v>633</v>
      </c>
    </row>
    <row r="181" s="2" customFormat="1" ht="16.5" customHeight="1">
      <c r="A181" s="29"/>
      <c r="B181" s="162"/>
      <c r="C181" s="184" t="s">
        <v>226</v>
      </c>
      <c r="D181" s="184" t="s">
        <v>173</v>
      </c>
      <c r="E181" s="185" t="s">
        <v>272</v>
      </c>
      <c r="F181" s="186" t="s">
        <v>273</v>
      </c>
      <c r="G181" s="187" t="s">
        <v>206</v>
      </c>
      <c r="H181" s="188">
        <v>3</v>
      </c>
      <c r="I181" s="189">
        <v>71</v>
      </c>
      <c r="J181" s="189">
        <f>ROUND(I181*H181,2)</f>
        <v>213</v>
      </c>
      <c r="K181" s="190"/>
      <c r="L181" s="191"/>
      <c r="M181" s="192" t="s">
        <v>1</v>
      </c>
      <c r="N181" s="193" t="s">
        <v>41</v>
      </c>
      <c r="O181" s="172">
        <v>0</v>
      </c>
      <c r="P181" s="172">
        <f>O181*H181</f>
        <v>0</v>
      </c>
      <c r="Q181" s="172">
        <v>0.00040000000000000002</v>
      </c>
      <c r="R181" s="172">
        <f>Q181*H181</f>
        <v>0.0012000000000000001</v>
      </c>
      <c r="S181" s="172">
        <v>0</v>
      </c>
      <c r="T181" s="173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4" t="s">
        <v>226</v>
      </c>
      <c r="AT181" s="174" t="s">
        <v>173</v>
      </c>
      <c r="AU181" s="174" t="s">
        <v>85</v>
      </c>
      <c r="AY181" s="16" t="s">
        <v>124</v>
      </c>
      <c r="BE181" s="175">
        <f>IF(N181="základní",J181,0)</f>
        <v>213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6" t="s">
        <v>19</v>
      </c>
      <c r="BK181" s="175">
        <f>ROUND(I181*H181,2)</f>
        <v>213</v>
      </c>
      <c r="BL181" s="16" t="s">
        <v>198</v>
      </c>
      <c r="BM181" s="174" t="s">
        <v>634</v>
      </c>
    </row>
    <row r="182" s="12" customFormat="1" ht="22.8" customHeight="1">
      <c r="A182" s="12"/>
      <c r="B182" s="150"/>
      <c r="C182" s="12"/>
      <c r="D182" s="151" t="s">
        <v>75</v>
      </c>
      <c r="E182" s="160" t="s">
        <v>275</v>
      </c>
      <c r="F182" s="160" t="s">
        <v>276</v>
      </c>
      <c r="G182" s="12"/>
      <c r="H182" s="12"/>
      <c r="I182" s="12"/>
      <c r="J182" s="161">
        <f>BK182</f>
        <v>26263</v>
      </c>
      <c r="K182" s="12"/>
      <c r="L182" s="150"/>
      <c r="M182" s="154"/>
      <c r="N182" s="155"/>
      <c r="O182" s="155"/>
      <c r="P182" s="156">
        <f>SUM(P183:P192)</f>
        <v>8.0980000000000008</v>
      </c>
      <c r="Q182" s="155"/>
      <c r="R182" s="156">
        <f>SUM(R183:R192)</f>
        <v>0.034480000000000004</v>
      </c>
      <c r="S182" s="155"/>
      <c r="T182" s="157">
        <f>SUM(T183:T192)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1" t="s">
        <v>85</v>
      </c>
      <c r="AT182" s="158" t="s">
        <v>75</v>
      </c>
      <c r="AU182" s="158" t="s">
        <v>19</v>
      </c>
      <c r="AY182" s="151" t="s">
        <v>124</v>
      </c>
      <c r="BK182" s="159">
        <f>SUM(BK183:BK192)</f>
        <v>26263</v>
      </c>
    </row>
    <row r="183" s="2" customFormat="1" ht="21.75" customHeight="1">
      <c r="A183" s="29"/>
      <c r="B183" s="162"/>
      <c r="C183" s="163" t="s">
        <v>277</v>
      </c>
      <c r="D183" s="163" t="s">
        <v>126</v>
      </c>
      <c r="E183" s="164" t="s">
        <v>278</v>
      </c>
      <c r="F183" s="165" t="s">
        <v>279</v>
      </c>
      <c r="G183" s="166" t="s">
        <v>176</v>
      </c>
      <c r="H183" s="167">
        <v>3</v>
      </c>
      <c r="I183" s="168">
        <v>452</v>
      </c>
      <c r="J183" s="168">
        <f>ROUND(I183*H183,2)</f>
        <v>1356</v>
      </c>
      <c r="K183" s="169"/>
      <c r="L183" s="30"/>
      <c r="M183" s="170" t="s">
        <v>1</v>
      </c>
      <c r="N183" s="171" t="s">
        <v>41</v>
      </c>
      <c r="O183" s="172">
        <v>0.60099999999999998</v>
      </c>
      <c r="P183" s="172">
        <f>O183*H183</f>
        <v>1.8029999999999999</v>
      </c>
      <c r="Q183" s="172">
        <v>0.0026900000000000001</v>
      </c>
      <c r="R183" s="172">
        <f>Q183*H183</f>
        <v>0.0080700000000000008</v>
      </c>
      <c r="S183" s="172">
        <v>0</v>
      </c>
      <c r="T183" s="173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4" t="s">
        <v>198</v>
      </c>
      <c r="AT183" s="174" t="s">
        <v>126</v>
      </c>
      <c r="AU183" s="174" t="s">
        <v>85</v>
      </c>
      <c r="AY183" s="16" t="s">
        <v>124</v>
      </c>
      <c r="BE183" s="175">
        <f>IF(N183="základní",J183,0)</f>
        <v>1356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6" t="s">
        <v>19</v>
      </c>
      <c r="BK183" s="175">
        <f>ROUND(I183*H183,2)</f>
        <v>1356</v>
      </c>
      <c r="BL183" s="16" t="s">
        <v>198</v>
      </c>
      <c r="BM183" s="174" t="s">
        <v>635</v>
      </c>
    </row>
    <row r="184" s="2" customFormat="1" ht="16.5" customHeight="1">
      <c r="A184" s="29"/>
      <c r="B184" s="162"/>
      <c r="C184" s="163" t="s">
        <v>281</v>
      </c>
      <c r="D184" s="163" t="s">
        <v>126</v>
      </c>
      <c r="E184" s="164" t="s">
        <v>282</v>
      </c>
      <c r="F184" s="165" t="s">
        <v>283</v>
      </c>
      <c r="G184" s="166" t="s">
        <v>176</v>
      </c>
      <c r="H184" s="167">
        <v>1</v>
      </c>
      <c r="I184" s="168">
        <v>364</v>
      </c>
      <c r="J184" s="168">
        <f>ROUND(I184*H184,2)</f>
        <v>364</v>
      </c>
      <c r="K184" s="169"/>
      <c r="L184" s="30"/>
      <c r="M184" s="170" t="s">
        <v>1</v>
      </c>
      <c r="N184" s="171" t="s">
        <v>41</v>
      </c>
      <c r="O184" s="172">
        <v>0.28999999999999998</v>
      </c>
      <c r="P184" s="172">
        <f>O184*H184</f>
        <v>0.28999999999999998</v>
      </c>
      <c r="Q184" s="172">
        <v>0.0030100000000000001</v>
      </c>
      <c r="R184" s="172">
        <f>Q184*H184</f>
        <v>0.0030100000000000001</v>
      </c>
      <c r="S184" s="172">
        <v>0</v>
      </c>
      <c r="T184" s="173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4" t="s">
        <v>198</v>
      </c>
      <c r="AT184" s="174" t="s">
        <v>126</v>
      </c>
      <c r="AU184" s="174" t="s">
        <v>85</v>
      </c>
      <c r="AY184" s="16" t="s">
        <v>124</v>
      </c>
      <c r="BE184" s="175">
        <f>IF(N184="základní",J184,0)</f>
        <v>364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6" t="s">
        <v>19</v>
      </c>
      <c r="BK184" s="175">
        <f>ROUND(I184*H184,2)</f>
        <v>364</v>
      </c>
      <c r="BL184" s="16" t="s">
        <v>198</v>
      </c>
      <c r="BM184" s="174" t="s">
        <v>636</v>
      </c>
    </row>
    <row r="185" s="2" customFormat="1" ht="16.5" customHeight="1">
      <c r="A185" s="29"/>
      <c r="B185" s="162"/>
      <c r="C185" s="163" t="s">
        <v>285</v>
      </c>
      <c r="D185" s="163" t="s">
        <v>126</v>
      </c>
      <c r="E185" s="164" t="s">
        <v>286</v>
      </c>
      <c r="F185" s="165" t="s">
        <v>287</v>
      </c>
      <c r="G185" s="166" t="s">
        <v>176</v>
      </c>
      <c r="H185" s="167">
        <v>15</v>
      </c>
      <c r="I185" s="168">
        <v>627</v>
      </c>
      <c r="J185" s="168">
        <f>ROUND(I185*H185,2)</f>
        <v>9405</v>
      </c>
      <c r="K185" s="169"/>
      <c r="L185" s="30"/>
      <c r="M185" s="170" t="s">
        <v>1</v>
      </c>
      <c r="N185" s="171" t="s">
        <v>41</v>
      </c>
      <c r="O185" s="172">
        <v>0.24099999999999999</v>
      </c>
      <c r="P185" s="172">
        <f>O185*H185</f>
        <v>3.6149999999999998</v>
      </c>
      <c r="Q185" s="172">
        <v>0.00124</v>
      </c>
      <c r="R185" s="172">
        <f>Q185*H185</f>
        <v>0.018599999999999998</v>
      </c>
      <c r="S185" s="172">
        <v>0</v>
      </c>
      <c r="T185" s="173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4" t="s">
        <v>198</v>
      </c>
      <c r="AT185" s="174" t="s">
        <v>126</v>
      </c>
      <c r="AU185" s="174" t="s">
        <v>85</v>
      </c>
      <c r="AY185" s="16" t="s">
        <v>124</v>
      </c>
      <c r="BE185" s="175">
        <f>IF(N185="základní",J185,0)</f>
        <v>9405</v>
      </c>
      <c r="BF185" s="175">
        <f>IF(N185="snížená",J185,0)</f>
        <v>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6" t="s">
        <v>19</v>
      </c>
      <c r="BK185" s="175">
        <f>ROUND(I185*H185,2)</f>
        <v>9405</v>
      </c>
      <c r="BL185" s="16" t="s">
        <v>198</v>
      </c>
      <c r="BM185" s="174" t="s">
        <v>637</v>
      </c>
    </row>
    <row r="186" s="2" customFormat="1" ht="21.75" customHeight="1">
      <c r="A186" s="29"/>
      <c r="B186" s="162"/>
      <c r="C186" s="163" t="s">
        <v>289</v>
      </c>
      <c r="D186" s="163" t="s">
        <v>126</v>
      </c>
      <c r="E186" s="164" t="s">
        <v>290</v>
      </c>
      <c r="F186" s="165" t="s">
        <v>291</v>
      </c>
      <c r="G186" s="166" t="s">
        <v>206</v>
      </c>
      <c r="H186" s="167">
        <v>1</v>
      </c>
      <c r="I186" s="168">
        <v>922</v>
      </c>
      <c r="J186" s="168">
        <f>ROUND(I186*H186,2)</f>
        <v>922</v>
      </c>
      <c r="K186" s="169"/>
      <c r="L186" s="30"/>
      <c r="M186" s="170" t="s">
        <v>1</v>
      </c>
      <c r="N186" s="171" t="s">
        <v>41</v>
      </c>
      <c r="O186" s="172">
        <v>0.16600000000000001</v>
      </c>
      <c r="P186" s="172">
        <f>O186*H186</f>
        <v>0.16600000000000001</v>
      </c>
      <c r="Q186" s="172">
        <v>0.00038999999999999999</v>
      </c>
      <c r="R186" s="172">
        <f>Q186*H186</f>
        <v>0.00038999999999999999</v>
      </c>
      <c r="S186" s="172">
        <v>0</v>
      </c>
      <c r="T186" s="173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4" t="s">
        <v>198</v>
      </c>
      <c r="AT186" s="174" t="s">
        <v>126</v>
      </c>
      <c r="AU186" s="174" t="s">
        <v>85</v>
      </c>
      <c r="AY186" s="16" t="s">
        <v>124</v>
      </c>
      <c r="BE186" s="175">
        <f>IF(N186="základní",J186,0)</f>
        <v>922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6" t="s">
        <v>19</v>
      </c>
      <c r="BK186" s="175">
        <f>ROUND(I186*H186,2)</f>
        <v>922</v>
      </c>
      <c r="BL186" s="16" t="s">
        <v>198</v>
      </c>
      <c r="BM186" s="174" t="s">
        <v>638</v>
      </c>
    </row>
    <row r="187" s="2" customFormat="1" ht="21.75" customHeight="1">
      <c r="A187" s="29"/>
      <c r="B187" s="162"/>
      <c r="C187" s="163" t="s">
        <v>293</v>
      </c>
      <c r="D187" s="163" t="s">
        <v>126</v>
      </c>
      <c r="E187" s="164" t="s">
        <v>294</v>
      </c>
      <c r="F187" s="165" t="s">
        <v>295</v>
      </c>
      <c r="G187" s="166" t="s">
        <v>206</v>
      </c>
      <c r="H187" s="167">
        <v>1</v>
      </c>
      <c r="I187" s="168">
        <v>586</v>
      </c>
      <c r="J187" s="168">
        <f>ROUND(I187*H187,2)</f>
        <v>586</v>
      </c>
      <c r="K187" s="169"/>
      <c r="L187" s="30"/>
      <c r="M187" s="170" t="s">
        <v>1</v>
      </c>
      <c r="N187" s="171" t="s">
        <v>41</v>
      </c>
      <c r="O187" s="172">
        <v>0.22800000000000001</v>
      </c>
      <c r="P187" s="172">
        <f>O187*H187</f>
        <v>0.22800000000000001</v>
      </c>
      <c r="Q187" s="172">
        <v>0.00060999999999999997</v>
      </c>
      <c r="R187" s="172">
        <f>Q187*H187</f>
        <v>0.00060999999999999997</v>
      </c>
      <c r="S187" s="172">
        <v>0</v>
      </c>
      <c r="T187" s="173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4" t="s">
        <v>198</v>
      </c>
      <c r="AT187" s="174" t="s">
        <v>126</v>
      </c>
      <c r="AU187" s="174" t="s">
        <v>85</v>
      </c>
      <c r="AY187" s="16" t="s">
        <v>124</v>
      </c>
      <c r="BE187" s="175">
        <f>IF(N187="základní",J187,0)</f>
        <v>586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6" t="s">
        <v>19</v>
      </c>
      <c r="BK187" s="175">
        <f>ROUND(I187*H187,2)</f>
        <v>586</v>
      </c>
      <c r="BL187" s="16" t="s">
        <v>198</v>
      </c>
      <c r="BM187" s="174" t="s">
        <v>639</v>
      </c>
    </row>
    <row r="188" s="2" customFormat="1" ht="21.75" customHeight="1">
      <c r="A188" s="29"/>
      <c r="B188" s="162"/>
      <c r="C188" s="163" t="s">
        <v>297</v>
      </c>
      <c r="D188" s="163" t="s">
        <v>126</v>
      </c>
      <c r="E188" s="164" t="s">
        <v>298</v>
      </c>
      <c r="F188" s="165" t="s">
        <v>299</v>
      </c>
      <c r="G188" s="166" t="s">
        <v>206</v>
      </c>
      <c r="H188" s="167">
        <v>1</v>
      </c>
      <c r="I188" s="168">
        <v>3450</v>
      </c>
      <c r="J188" s="168">
        <f>ROUND(I188*H188,2)</f>
        <v>3450</v>
      </c>
      <c r="K188" s="169"/>
      <c r="L188" s="30"/>
      <c r="M188" s="170" t="s">
        <v>1</v>
      </c>
      <c r="N188" s="171" t="s">
        <v>41</v>
      </c>
      <c r="O188" s="172">
        <v>0.29999999999999999</v>
      </c>
      <c r="P188" s="172">
        <f>O188*H188</f>
        <v>0.29999999999999999</v>
      </c>
      <c r="Q188" s="172">
        <v>0.0032799999999999999</v>
      </c>
      <c r="R188" s="172">
        <f>Q188*H188</f>
        <v>0.0032799999999999999</v>
      </c>
      <c r="S188" s="172">
        <v>0</v>
      </c>
      <c r="T188" s="173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4" t="s">
        <v>198</v>
      </c>
      <c r="AT188" s="174" t="s">
        <v>126</v>
      </c>
      <c r="AU188" s="174" t="s">
        <v>85</v>
      </c>
      <c r="AY188" s="16" t="s">
        <v>124</v>
      </c>
      <c r="BE188" s="175">
        <f>IF(N188="základní",J188,0)</f>
        <v>3450</v>
      </c>
      <c r="BF188" s="175">
        <f>IF(N188="snížená",J188,0)</f>
        <v>0</v>
      </c>
      <c r="BG188" s="175">
        <f>IF(N188="zákl. přenesená",J188,0)</f>
        <v>0</v>
      </c>
      <c r="BH188" s="175">
        <f>IF(N188="sníž. přenesená",J188,0)</f>
        <v>0</v>
      </c>
      <c r="BI188" s="175">
        <f>IF(N188="nulová",J188,0)</f>
        <v>0</v>
      </c>
      <c r="BJ188" s="16" t="s">
        <v>19</v>
      </c>
      <c r="BK188" s="175">
        <f>ROUND(I188*H188,2)</f>
        <v>3450</v>
      </c>
      <c r="BL188" s="16" t="s">
        <v>198</v>
      </c>
      <c r="BM188" s="174" t="s">
        <v>640</v>
      </c>
    </row>
    <row r="189" s="2" customFormat="1" ht="16.5" customHeight="1">
      <c r="A189" s="29"/>
      <c r="B189" s="162"/>
      <c r="C189" s="163" t="s">
        <v>301</v>
      </c>
      <c r="D189" s="163" t="s">
        <v>126</v>
      </c>
      <c r="E189" s="164" t="s">
        <v>302</v>
      </c>
      <c r="F189" s="165" t="s">
        <v>303</v>
      </c>
      <c r="G189" s="166" t="s">
        <v>206</v>
      </c>
      <c r="H189" s="167">
        <v>1</v>
      </c>
      <c r="I189" s="168">
        <v>2500</v>
      </c>
      <c r="J189" s="168">
        <f>ROUND(I189*H189,2)</f>
        <v>2500</v>
      </c>
      <c r="K189" s="169"/>
      <c r="L189" s="30"/>
      <c r="M189" s="170" t="s">
        <v>1</v>
      </c>
      <c r="N189" s="171" t="s">
        <v>41</v>
      </c>
      <c r="O189" s="172">
        <v>0.42399999999999999</v>
      </c>
      <c r="P189" s="172">
        <f>O189*H189</f>
        <v>0.42399999999999999</v>
      </c>
      <c r="Q189" s="172">
        <v>0.00012999999999999999</v>
      </c>
      <c r="R189" s="172">
        <f>Q189*H189</f>
        <v>0.00012999999999999999</v>
      </c>
      <c r="S189" s="172">
        <v>0</v>
      </c>
      <c r="T189" s="173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4" t="s">
        <v>198</v>
      </c>
      <c r="AT189" s="174" t="s">
        <v>126</v>
      </c>
      <c r="AU189" s="174" t="s">
        <v>85</v>
      </c>
      <c r="AY189" s="16" t="s">
        <v>124</v>
      </c>
      <c r="BE189" s="175">
        <f>IF(N189="základní",J189,0)</f>
        <v>2500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6" t="s">
        <v>19</v>
      </c>
      <c r="BK189" s="175">
        <f>ROUND(I189*H189,2)</f>
        <v>2500</v>
      </c>
      <c r="BL189" s="16" t="s">
        <v>198</v>
      </c>
      <c r="BM189" s="174" t="s">
        <v>641</v>
      </c>
    </row>
    <row r="190" s="2" customFormat="1" ht="16.5" customHeight="1">
      <c r="A190" s="29"/>
      <c r="B190" s="162"/>
      <c r="C190" s="163" t="s">
        <v>305</v>
      </c>
      <c r="D190" s="163" t="s">
        <v>126</v>
      </c>
      <c r="E190" s="164" t="s">
        <v>306</v>
      </c>
      <c r="F190" s="165" t="s">
        <v>307</v>
      </c>
      <c r="G190" s="166" t="s">
        <v>206</v>
      </c>
      <c r="H190" s="167">
        <v>1</v>
      </c>
      <c r="I190" s="168">
        <v>2500</v>
      </c>
      <c r="J190" s="168">
        <f>ROUND(I190*H190,2)</f>
        <v>2500</v>
      </c>
      <c r="K190" s="169"/>
      <c r="L190" s="30"/>
      <c r="M190" s="170" t="s">
        <v>1</v>
      </c>
      <c r="N190" s="171" t="s">
        <v>41</v>
      </c>
      <c r="O190" s="172">
        <v>0.42399999999999999</v>
      </c>
      <c r="P190" s="172">
        <f>O190*H190</f>
        <v>0.42399999999999999</v>
      </c>
      <c r="Q190" s="172">
        <v>0.00012999999999999999</v>
      </c>
      <c r="R190" s="172">
        <f>Q190*H190</f>
        <v>0.00012999999999999999</v>
      </c>
      <c r="S190" s="172">
        <v>0</v>
      </c>
      <c r="T190" s="173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4" t="s">
        <v>198</v>
      </c>
      <c r="AT190" s="174" t="s">
        <v>126</v>
      </c>
      <c r="AU190" s="174" t="s">
        <v>85</v>
      </c>
      <c r="AY190" s="16" t="s">
        <v>124</v>
      </c>
      <c r="BE190" s="175">
        <f>IF(N190="základní",J190,0)</f>
        <v>2500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6" t="s">
        <v>19</v>
      </c>
      <c r="BK190" s="175">
        <f>ROUND(I190*H190,2)</f>
        <v>2500</v>
      </c>
      <c r="BL190" s="16" t="s">
        <v>198</v>
      </c>
      <c r="BM190" s="174" t="s">
        <v>642</v>
      </c>
    </row>
    <row r="191" s="2" customFormat="1" ht="16.5" customHeight="1">
      <c r="A191" s="29"/>
      <c r="B191" s="162"/>
      <c r="C191" s="163" t="s">
        <v>309</v>
      </c>
      <c r="D191" s="163" t="s">
        <v>126</v>
      </c>
      <c r="E191" s="164" t="s">
        <v>310</v>
      </c>
      <c r="F191" s="165" t="s">
        <v>311</v>
      </c>
      <c r="G191" s="166" t="s">
        <v>206</v>
      </c>
      <c r="H191" s="167">
        <v>1</v>
      </c>
      <c r="I191" s="168">
        <v>180</v>
      </c>
      <c r="J191" s="168">
        <f>ROUND(I191*H191,2)</f>
        <v>180</v>
      </c>
      <c r="K191" s="169"/>
      <c r="L191" s="30"/>
      <c r="M191" s="170" t="s">
        <v>1</v>
      </c>
      <c r="N191" s="171" t="s">
        <v>41</v>
      </c>
      <c r="O191" s="172">
        <v>0.42399999999999999</v>
      </c>
      <c r="P191" s="172">
        <f>O191*H191</f>
        <v>0.42399999999999999</v>
      </c>
      <c r="Q191" s="172">
        <v>0.00012999999999999999</v>
      </c>
      <c r="R191" s="172">
        <f>Q191*H191</f>
        <v>0.00012999999999999999</v>
      </c>
      <c r="S191" s="172">
        <v>0</v>
      </c>
      <c r="T191" s="173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4" t="s">
        <v>198</v>
      </c>
      <c r="AT191" s="174" t="s">
        <v>126</v>
      </c>
      <c r="AU191" s="174" t="s">
        <v>85</v>
      </c>
      <c r="AY191" s="16" t="s">
        <v>124</v>
      </c>
      <c r="BE191" s="175">
        <f>IF(N191="základní",J191,0)</f>
        <v>180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6" t="s">
        <v>19</v>
      </c>
      <c r="BK191" s="175">
        <f>ROUND(I191*H191,2)</f>
        <v>180</v>
      </c>
      <c r="BL191" s="16" t="s">
        <v>198</v>
      </c>
      <c r="BM191" s="174" t="s">
        <v>643</v>
      </c>
    </row>
    <row r="192" s="2" customFormat="1" ht="21.75" customHeight="1">
      <c r="A192" s="29"/>
      <c r="B192" s="162"/>
      <c r="C192" s="163" t="s">
        <v>313</v>
      </c>
      <c r="D192" s="163" t="s">
        <v>126</v>
      </c>
      <c r="E192" s="164" t="s">
        <v>314</v>
      </c>
      <c r="F192" s="165" t="s">
        <v>315</v>
      </c>
      <c r="G192" s="166" t="s">
        <v>316</v>
      </c>
      <c r="H192" s="167">
        <v>1</v>
      </c>
      <c r="I192" s="168">
        <v>5000</v>
      </c>
      <c r="J192" s="168">
        <f>ROUND(I192*H192,2)</f>
        <v>5000</v>
      </c>
      <c r="K192" s="169"/>
      <c r="L192" s="30"/>
      <c r="M192" s="170" t="s">
        <v>1</v>
      </c>
      <c r="N192" s="171" t="s">
        <v>41</v>
      </c>
      <c r="O192" s="172">
        <v>0.42399999999999999</v>
      </c>
      <c r="P192" s="172">
        <f>O192*H192</f>
        <v>0.42399999999999999</v>
      </c>
      <c r="Q192" s="172">
        <v>0.00012999999999999999</v>
      </c>
      <c r="R192" s="172">
        <f>Q192*H192</f>
        <v>0.00012999999999999999</v>
      </c>
      <c r="S192" s="172">
        <v>0</v>
      </c>
      <c r="T192" s="173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4" t="s">
        <v>198</v>
      </c>
      <c r="AT192" s="174" t="s">
        <v>126</v>
      </c>
      <c r="AU192" s="174" t="s">
        <v>85</v>
      </c>
      <c r="AY192" s="16" t="s">
        <v>124</v>
      </c>
      <c r="BE192" s="175">
        <f>IF(N192="základní",J192,0)</f>
        <v>5000</v>
      </c>
      <c r="BF192" s="175">
        <f>IF(N192="snížená",J192,0)</f>
        <v>0</v>
      </c>
      <c r="BG192" s="175">
        <f>IF(N192="zákl. přenesená",J192,0)</f>
        <v>0</v>
      </c>
      <c r="BH192" s="175">
        <f>IF(N192="sníž. přenesená",J192,0)</f>
        <v>0</v>
      </c>
      <c r="BI192" s="175">
        <f>IF(N192="nulová",J192,0)</f>
        <v>0</v>
      </c>
      <c r="BJ192" s="16" t="s">
        <v>19</v>
      </c>
      <c r="BK192" s="175">
        <f>ROUND(I192*H192,2)</f>
        <v>5000</v>
      </c>
      <c r="BL192" s="16" t="s">
        <v>198</v>
      </c>
      <c r="BM192" s="174" t="s">
        <v>644</v>
      </c>
    </row>
    <row r="193" s="12" customFormat="1" ht="22.8" customHeight="1">
      <c r="A193" s="12"/>
      <c r="B193" s="150"/>
      <c r="C193" s="12"/>
      <c r="D193" s="151" t="s">
        <v>75</v>
      </c>
      <c r="E193" s="160" t="s">
        <v>318</v>
      </c>
      <c r="F193" s="160" t="s">
        <v>319</v>
      </c>
      <c r="G193" s="12"/>
      <c r="H193" s="12"/>
      <c r="I193" s="12"/>
      <c r="J193" s="161">
        <f>BK193</f>
        <v>61100</v>
      </c>
      <c r="K193" s="12"/>
      <c r="L193" s="150"/>
      <c r="M193" s="154"/>
      <c r="N193" s="155"/>
      <c r="O193" s="155"/>
      <c r="P193" s="156">
        <f>SUM(P194:P206)</f>
        <v>31.543999999999997</v>
      </c>
      <c r="Q193" s="155"/>
      <c r="R193" s="156">
        <f>SUM(R194:R206)</f>
        <v>0.10427999999999998</v>
      </c>
      <c r="S193" s="155"/>
      <c r="T193" s="157">
        <f>SUM(T194:T206)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1" t="s">
        <v>85</v>
      </c>
      <c r="AT193" s="158" t="s">
        <v>75</v>
      </c>
      <c r="AU193" s="158" t="s">
        <v>19</v>
      </c>
      <c r="AY193" s="151" t="s">
        <v>124</v>
      </c>
      <c r="BK193" s="159">
        <f>SUM(BK194:BK206)</f>
        <v>61100</v>
      </c>
    </row>
    <row r="194" s="2" customFormat="1" ht="44.25" customHeight="1">
      <c r="A194" s="29"/>
      <c r="B194" s="162"/>
      <c r="C194" s="163" t="s">
        <v>320</v>
      </c>
      <c r="D194" s="163" t="s">
        <v>126</v>
      </c>
      <c r="E194" s="164" t="s">
        <v>321</v>
      </c>
      <c r="F194" s="165" t="s">
        <v>322</v>
      </c>
      <c r="G194" s="166" t="s">
        <v>316</v>
      </c>
      <c r="H194" s="167">
        <v>1</v>
      </c>
      <c r="I194" s="168">
        <v>2920</v>
      </c>
      <c r="J194" s="168">
        <f>ROUND(I194*H194,2)</f>
        <v>2920</v>
      </c>
      <c r="K194" s="169"/>
      <c r="L194" s="30"/>
      <c r="M194" s="170" t="s">
        <v>1</v>
      </c>
      <c r="N194" s="171" t="s">
        <v>41</v>
      </c>
      <c r="O194" s="172">
        <v>3.23</v>
      </c>
      <c r="P194" s="172">
        <f>O194*H194</f>
        <v>3.23</v>
      </c>
      <c r="Q194" s="172">
        <v>0</v>
      </c>
      <c r="R194" s="172">
        <f>Q194*H194</f>
        <v>0</v>
      </c>
      <c r="S194" s="172">
        <v>0</v>
      </c>
      <c r="T194" s="173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4" t="s">
        <v>198</v>
      </c>
      <c r="AT194" s="174" t="s">
        <v>126</v>
      </c>
      <c r="AU194" s="174" t="s">
        <v>85</v>
      </c>
      <c r="AY194" s="16" t="s">
        <v>124</v>
      </c>
      <c r="BE194" s="175">
        <f>IF(N194="základní",J194,0)</f>
        <v>2920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16" t="s">
        <v>19</v>
      </c>
      <c r="BK194" s="175">
        <f>ROUND(I194*H194,2)</f>
        <v>2920</v>
      </c>
      <c r="BL194" s="16" t="s">
        <v>198</v>
      </c>
      <c r="BM194" s="174" t="s">
        <v>645</v>
      </c>
    </row>
    <row r="195" s="2" customFormat="1" ht="16.5" customHeight="1">
      <c r="A195" s="29"/>
      <c r="B195" s="162"/>
      <c r="C195" s="163" t="s">
        <v>324</v>
      </c>
      <c r="D195" s="163" t="s">
        <v>126</v>
      </c>
      <c r="E195" s="164" t="s">
        <v>325</v>
      </c>
      <c r="F195" s="165" t="s">
        <v>326</v>
      </c>
      <c r="G195" s="166" t="s">
        <v>316</v>
      </c>
      <c r="H195" s="167">
        <v>1</v>
      </c>
      <c r="I195" s="168">
        <v>2500</v>
      </c>
      <c r="J195" s="168">
        <f>ROUND(I195*H195,2)</f>
        <v>2500</v>
      </c>
      <c r="K195" s="169"/>
      <c r="L195" s="30"/>
      <c r="M195" s="170" t="s">
        <v>1</v>
      </c>
      <c r="N195" s="171" t="s">
        <v>41</v>
      </c>
      <c r="O195" s="172">
        <v>7.0709999999999997</v>
      </c>
      <c r="P195" s="172">
        <f>O195*H195</f>
        <v>7.0709999999999997</v>
      </c>
      <c r="Q195" s="172">
        <v>0.00332</v>
      </c>
      <c r="R195" s="172">
        <f>Q195*H195</f>
        <v>0.00332</v>
      </c>
      <c r="S195" s="172">
        <v>0</v>
      </c>
      <c r="T195" s="173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4" t="s">
        <v>198</v>
      </c>
      <c r="AT195" s="174" t="s">
        <v>126</v>
      </c>
      <c r="AU195" s="174" t="s">
        <v>85</v>
      </c>
      <c r="AY195" s="16" t="s">
        <v>124</v>
      </c>
      <c r="BE195" s="175">
        <f>IF(N195="základní",J195,0)</f>
        <v>2500</v>
      </c>
      <c r="BF195" s="175">
        <f>IF(N195="snížená",J195,0)</f>
        <v>0</v>
      </c>
      <c r="BG195" s="175">
        <f>IF(N195="zákl. přenesená",J195,0)</f>
        <v>0</v>
      </c>
      <c r="BH195" s="175">
        <f>IF(N195="sníž. přenesená",J195,0)</f>
        <v>0</v>
      </c>
      <c r="BI195" s="175">
        <f>IF(N195="nulová",J195,0)</f>
        <v>0</v>
      </c>
      <c r="BJ195" s="16" t="s">
        <v>19</v>
      </c>
      <c r="BK195" s="175">
        <f>ROUND(I195*H195,2)</f>
        <v>2500</v>
      </c>
      <c r="BL195" s="16" t="s">
        <v>198</v>
      </c>
      <c r="BM195" s="174" t="s">
        <v>646</v>
      </c>
    </row>
    <row r="196" s="2" customFormat="1" ht="21.75" customHeight="1">
      <c r="A196" s="29"/>
      <c r="B196" s="162"/>
      <c r="C196" s="163" t="s">
        <v>328</v>
      </c>
      <c r="D196" s="163" t="s">
        <v>126</v>
      </c>
      <c r="E196" s="164" t="s">
        <v>329</v>
      </c>
      <c r="F196" s="165" t="s">
        <v>330</v>
      </c>
      <c r="G196" s="166" t="s">
        <v>316</v>
      </c>
      <c r="H196" s="167">
        <v>1</v>
      </c>
      <c r="I196" s="168">
        <v>1500</v>
      </c>
      <c r="J196" s="168">
        <f>ROUND(I196*H196,2)</f>
        <v>1500</v>
      </c>
      <c r="K196" s="169"/>
      <c r="L196" s="30"/>
      <c r="M196" s="170" t="s">
        <v>1</v>
      </c>
      <c r="N196" s="171" t="s">
        <v>41</v>
      </c>
      <c r="O196" s="172">
        <v>7.0709999999999997</v>
      </c>
      <c r="P196" s="172">
        <f>O196*H196</f>
        <v>7.0709999999999997</v>
      </c>
      <c r="Q196" s="172">
        <v>0.00332</v>
      </c>
      <c r="R196" s="172">
        <f>Q196*H196</f>
        <v>0.00332</v>
      </c>
      <c r="S196" s="172">
        <v>0</v>
      </c>
      <c r="T196" s="173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4" t="s">
        <v>198</v>
      </c>
      <c r="AT196" s="174" t="s">
        <v>126</v>
      </c>
      <c r="AU196" s="174" t="s">
        <v>85</v>
      </c>
      <c r="AY196" s="16" t="s">
        <v>124</v>
      </c>
      <c r="BE196" s="175">
        <f>IF(N196="základní",J196,0)</f>
        <v>1500</v>
      </c>
      <c r="BF196" s="175">
        <f>IF(N196="snížená",J196,0)</f>
        <v>0</v>
      </c>
      <c r="BG196" s="175">
        <f>IF(N196="zákl. přenesená",J196,0)</f>
        <v>0</v>
      </c>
      <c r="BH196" s="175">
        <f>IF(N196="sníž. přenesená",J196,0)</f>
        <v>0</v>
      </c>
      <c r="BI196" s="175">
        <f>IF(N196="nulová",J196,0)</f>
        <v>0</v>
      </c>
      <c r="BJ196" s="16" t="s">
        <v>19</v>
      </c>
      <c r="BK196" s="175">
        <f>ROUND(I196*H196,2)</f>
        <v>1500</v>
      </c>
      <c r="BL196" s="16" t="s">
        <v>198</v>
      </c>
      <c r="BM196" s="174" t="s">
        <v>647</v>
      </c>
    </row>
    <row r="197" s="2" customFormat="1" ht="16.5" customHeight="1">
      <c r="A197" s="29"/>
      <c r="B197" s="162"/>
      <c r="C197" s="163" t="s">
        <v>332</v>
      </c>
      <c r="D197" s="163" t="s">
        <v>126</v>
      </c>
      <c r="E197" s="164" t="s">
        <v>333</v>
      </c>
      <c r="F197" s="165" t="s">
        <v>334</v>
      </c>
      <c r="G197" s="166" t="s">
        <v>316</v>
      </c>
      <c r="H197" s="167">
        <v>1</v>
      </c>
      <c r="I197" s="168">
        <v>2500</v>
      </c>
      <c r="J197" s="168">
        <f>ROUND(I197*H197,2)</f>
        <v>2500</v>
      </c>
      <c r="K197" s="169"/>
      <c r="L197" s="30"/>
      <c r="M197" s="170" t="s">
        <v>1</v>
      </c>
      <c r="N197" s="171" t="s">
        <v>41</v>
      </c>
      <c r="O197" s="172">
        <v>7.0709999999999997</v>
      </c>
      <c r="P197" s="172">
        <f>O197*H197</f>
        <v>7.0709999999999997</v>
      </c>
      <c r="Q197" s="172">
        <v>0.00332</v>
      </c>
      <c r="R197" s="172">
        <f>Q197*H197</f>
        <v>0.00332</v>
      </c>
      <c r="S197" s="172">
        <v>0</v>
      </c>
      <c r="T197" s="173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4" t="s">
        <v>198</v>
      </c>
      <c r="AT197" s="174" t="s">
        <v>126</v>
      </c>
      <c r="AU197" s="174" t="s">
        <v>85</v>
      </c>
      <c r="AY197" s="16" t="s">
        <v>124</v>
      </c>
      <c r="BE197" s="175">
        <f>IF(N197="základní",J197,0)</f>
        <v>2500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6" t="s">
        <v>19</v>
      </c>
      <c r="BK197" s="175">
        <f>ROUND(I197*H197,2)</f>
        <v>2500</v>
      </c>
      <c r="BL197" s="16" t="s">
        <v>198</v>
      </c>
      <c r="BM197" s="174" t="s">
        <v>648</v>
      </c>
    </row>
    <row r="198" s="2" customFormat="1" ht="16.5" customHeight="1">
      <c r="A198" s="29"/>
      <c r="B198" s="162"/>
      <c r="C198" s="163" t="s">
        <v>336</v>
      </c>
      <c r="D198" s="163" t="s">
        <v>126</v>
      </c>
      <c r="E198" s="164" t="s">
        <v>337</v>
      </c>
      <c r="F198" s="165" t="s">
        <v>338</v>
      </c>
      <c r="G198" s="166" t="s">
        <v>316</v>
      </c>
      <c r="H198" s="167">
        <v>1</v>
      </c>
      <c r="I198" s="168">
        <v>1500</v>
      </c>
      <c r="J198" s="168">
        <f>ROUND(I198*H198,2)</f>
        <v>1500</v>
      </c>
      <c r="K198" s="169"/>
      <c r="L198" s="30"/>
      <c r="M198" s="170" t="s">
        <v>1</v>
      </c>
      <c r="N198" s="171" t="s">
        <v>41</v>
      </c>
      <c r="O198" s="172">
        <v>7.0709999999999997</v>
      </c>
      <c r="P198" s="172">
        <f>O198*H198</f>
        <v>7.0709999999999997</v>
      </c>
      <c r="Q198" s="172">
        <v>0.00332</v>
      </c>
      <c r="R198" s="172">
        <f>Q198*H198</f>
        <v>0.00332</v>
      </c>
      <c r="S198" s="172">
        <v>0</v>
      </c>
      <c r="T198" s="173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4" t="s">
        <v>198</v>
      </c>
      <c r="AT198" s="174" t="s">
        <v>126</v>
      </c>
      <c r="AU198" s="174" t="s">
        <v>85</v>
      </c>
      <c r="AY198" s="16" t="s">
        <v>124</v>
      </c>
      <c r="BE198" s="175">
        <f>IF(N198="základní",J198,0)</f>
        <v>1500</v>
      </c>
      <c r="BF198" s="175">
        <f>IF(N198="snížená",J198,0)</f>
        <v>0</v>
      </c>
      <c r="BG198" s="175">
        <f>IF(N198="zákl. přenesená",J198,0)</f>
        <v>0</v>
      </c>
      <c r="BH198" s="175">
        <f>IF(N198="sníž. přenesená",J198,0)</f>
        <v>0</v>
      </c>
      <c r="BI198" s="175">
        <f>IF(N198="nulová",J198,0)</f>
        <v>0</v>
      </c>
      <c r="BJ198" s="16" t="s">
        <v>19</v>
      </c>
      <c r="BK198" s="175">
        <f>ROUND(I198*H198,2)</f>
        <v>1500</v>
      </c>
      <c r="BL198" s="16" t="s">
        <v>198</v>
      </c>
      <c r="BM198" s="174" t="s">
        <v>649</v>
      </c>
    </row>
    <row r="199" s="2" customFormat="1" ht="55.5" customHeight="1">
      <c r="A199" s="29"/>
      <c r="B199" s="162"/>
      <c r="C199" s="184" t="s">
        <v>340</v>
      </c>
      <c r="D199" s="184" t="s">
        <v>173</v>
      </c>
      <c r="E199" s="185" t="s">
        <v>341</v>
      </c>
      <c r="F199" s="186" t="s">
        <v>342</v>
      </c>
      <c r="G199" s="187" t="s">
        <v>206</v>
      </c>
      <c r="H199" s="188">
        <v>1</v>
      </c>
      <c r="I199" s="189">
        <v>40720</v>
      </c>
      <c r="J199" s="189">
        <f>ROUND(I199*H199,2)</f>
        <v>40720</v>
      </c>
      <c r="K199" s="190"/>
      <c r="L199" s="191"/>
      <c r="M199" s="192" t="s">
        <v>1</v>
      </c>
      <c r="N199" s="193" t="s">
        <v>41</v>
      </c>
      <c r="O199" s="172">
        <v>0</v>
      </c>
      <c r="P199" s="172">
        <f>O199*H199</f>
        <v>0</v>
      </c>
      <c r="Q199" s="172">
        <v>0.044999999999999998</v>
      </c>
      <c r="R199" s="172">
        <f>Q199*H199</f>
        <v>0.044999999999999998</v>
      </c>
      <c r="S199" s="172">
        <v>0</v>
      </c>
      <c r="T199" s="173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4" t="s">
        <v>226</v>
      </c>
      <c r="AT199" s="174" t="s">
        <v>173</v>
      </c>
      <c r="AU199" s="174" t="s">
        <v>85</v>
      </c>
      <c r="AY199" s="16" t="s">
        <v>124</v>
      </c>
      <c r="BE199" s="175">
        <f>IF(N199="základní",J199,0)</f>
        <v>40720</v>
      </c>
      <c r="BF199" s="175">
        <f>IF(N199="snížená",J199,0)</f>
        <v>0</v>
      </c>
      <c r="BG199" s="175">
        <f>IF(N199="zákl. přenesená",J199,0)</f>
        <v>0</v>
      </c>
      <c r="BH199" s="175">
        <f>IF(N199="sníž. přenesená",J199,0)</f>
        <v>0</v>
      </c>
      <c r="BI199" s="175">
        <f>IF(N199="nulová",J199,0)</f>
        <v>0</v>
      </c>
      <c r="BJ199" s="16" t="s">
        <v>19</v>
      </c>
      <c r="BK199" s="175">
        <f>ROUND(I199*H199,2)</f>
        <v>40720</v>
      </c>
      <c r="BL199" s="16" t="s">
        <v>198</v>
      </c>
      <c r="BM199" s="174" t="s">
        <v>650</v>
      </c>
    </row>
    <row r="200" s="2" customFormat="1" ht="33" customHeight="1">
      <c r="A200" s="29"/>
      <c r="B200" s="162"/>
      <c r="C200" s="184" t="s">
        <v>344</v>
      </c>
      <c r="D200" s="184" t="s">
        <v>173</v>
      </c>
      <c r="E200" s="185" t="s">
        <v>345</v>
      </c>
      <c r="F200" s="186" t="s">
        <v>346</v>
      </c>
      <c r="G200" s="187" t="s">
        <v>206</v>
      </c>
      <c r="H200" s="188">
        <v>1</v>
      </c>
      <c r="I200" s="189">
        <v>2500</v>
      </c>
      <c r="J200" s="189">
        <f>ROUND(I200*H200,2)</f>
        <v>2500</v>
      </c>
      <c r="K200" s="190"/>
      <c r="L200" s="191"/>
      <c r="M200" s="192" t="s">
        <v>1</v>
      </c>
      <c r="N200" s="193" t="s">
        <v>41</v>
      </c>
      <c r="O200" s="172">
        <v>0</v>
      </c>
      <c r="P200" s="172">
        <f>O200*H200</f>
        <v>0</v>
      </c>
      <c r="Q200" s="172">
        <v>0.01</v>
      </c>
      <c r="R200" s="172">
        <f>Q200*H200</f>
        <v>0.01</v>
      </c>
      <c r="S200" s="172">
        <v>0</v>
      </c>
      <c r="T200" s="173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4" t="s">
        <v>226</v>
      </c>
      <c r="AT200" s="174" t="s">
        <v>173</v>
      </c>
      <c r="AU200" s="174" t="s">
        <v>85</v>
      </c>
      <c r="AY200" s="16" t="s">
        <v>124</v>
      </c>
      <c r="BE200" s="175">
        <f>IF(N200="základní",J200,0)</f>
        <v>2500</v>
      </c>
      <c r="BF200" s="175">
        <f>IF(N200="snížená",J200,0)</f>
        <v>0</v>
      </c>
      <c r="BG200" s="175">
        <f>IF(N200="zákl. přenesená",J200,0)</f>
        <v>0</v>
      </c>
      <c r="BH200" s="175">
        <f>IF(N200="sníž. přenesená",J200,0)</f>
        <v>0</v>
      </c>
      <c r="BI200" s="175">
        <f>IF(N200="nulová",J200,0)</f>
        <v>0</v>
      </c>
      <c r="BJ200" s="16" t="s">
        <v>19</v>
      </c>
      <c r="BK200" s="175">
        <f>ROUND(I200*H200,2)</f>
        <v>2500</v>
      </c>
      <c r="BL200" s="16" t="s">
        <v>198</v>
      </c>
      <c r="BM200" s="174" t="s">
        <v>651</v>
      </c>
    </row>
    <row r="201" s="2" customFormat="1" ht="33" customHeight="1">
      <c r="A201" s="29"/>
      <c r="B201" s="162"/>
      <c r="C201" s="184" t="s">
        <v>348</v>
      </c>
      <c r="D201" s="184" t="s">
        <v>173</v>
      </c>
      <c r="E201" s="185" t="s">
        <v>349</v>
      </c>
      <c r="F201" s="186" t="s">
        <v>350</v>
      </c>
      <c r="G201" s="187" t="s">
        <v>206</v>
      </c>
      <c r="H201" s="188">
        <v>1</v>
      </c>
      <c r="I201" s="189">
        <v>1100</v>
      </c>
      <c r="J201" s="189">
        <f>ROUND(I201*H201,2)</f>
        <v>1100</v>
      </c>
      <c r="K201" s="190"/>
      <c r="L201" s="191"/>
      <c r="M201" s="192" t="s">
        <v>1</v>
      </c>
      <c r="N201" s="193" t="s">
        <v>41</v>
      </c>
      <c r="O201" s="172">
        <v>0</v>
      </c>
      <c r="P201" s="172">
        <f>O201*H201</f>
        <v>0</v>
      </c>
      <c r="Q201" s="172">
        <v>0.01</v>
      </c>
      <c r="R201" s="172">
        <f>Q201*H201</f>
        <v>0.01</v>
      </c>
      <c r="S201" s="172">
        <v>0</v>
      </c>
      <c r="T201" s="173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4" t="s">
        <v>226</v>
      </c>
      <c r="AT201" s="174" t="s">
        <v>173</v>
      </c>
      <c r="AU201" s="174" t="s">
        <v>85</v>
      </c>
      <c r="AY201" s="16" t="s">
        <v>124</v>
      </c>
      <c r="BE201" s="175">
        <f>IF(N201="základní",J201,0)</f>
        <v>1100</v>
      </c>
      <c r="BF201" s="175">
        <f>IF(N201="snížená",J201,0)</f>
        <v>0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16" t="s">
        <v>19</v>
      </c>
      <c r="BK201" s="175">
        <f>ROUND(I201*H201,2)</f>
        <v>1100</v>
      </c>
      <c r="BL201" s="16" t="s">
        <v>198</v>
      </c>
      <c r="BM201" s="174" t="s">
        <v>652</v>
      </c>
    </row>
    <row r="202" s="2" customFormat="1" ht="33" customHeight="1">
      <c r="A202" s="29"/>
      <c r="B202" s="162"/>
      <c r="C202" s="184" t="s">
        <v>352</v>
      </c>
      <c r="D202" s="184" t="s">
        <v>173</v>
      </c>
      <c r="E202" s="185" t="s">
        <v>353</v>
      </c>
      <c r="F202" s="186" t="s">
        <v>354</v>
      </c>
      <c r="G202" s="187" t="s">
        <v>206</v>
      </c>
      <c r="H202" s="188">
        <v>1</v>
      </c>
      <c r="I202" s="189">
        <v>1050</v>
      </c>
      <c r="J202" s="189">
        <f>ROUND(I202*H202,2)</f>
        <v>1050</v>
      </c>
      <c r="K202" s="190"/>
      <c r="L202" s="191"/>
      <c r="M202" s="192" t="s">
        <v>1</v>
      </c>
      <c r="N202" s="193" t="s">
        <v>41</v>
      </c>
      <c r="O202" s="172">
        <v>0</v>
      </c>
      <c r="P202" s="172">
        <f>O202*H202</f>
        <v>0</v>
      </c>
      <c r="Q202" s="172">
        <v>0.01</v>
      </c>
      <c r="R202" s="172">
        <f>Q202*H202</f>
        <v>0.01</v>
      </c>
      <c r="S202" s="172">
        <v>0</v>
      </c>
      <c r="T202" s="173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4" t="s">
        <v>226</v>
      </c>
      <c r="AT202" s="174" t="s">
        <v>173</v>
      </c>
      <c r="AU202" s="174" t="s">
        <v>85</v>
      </c>
      <c r="AY202" s="16" t="s">
        <v>124</v>
      </c>
      <c r="BE202" s="175">
        <f>IF(N202="základní",J202,0)</f>
        <v>1050</v>
      </c>
      <c r="BF202" s="175">
        <f>IF(N202="snížená",J202,0)</f>
        <v>0</v>
      </c>
      <c r="BG202" s="175">
        <f>IF(N202="zákl. přenesená",J202,0)</f>
        <v>0</v>
      </c>
      <c r="BH202" s="175">
        <f>IF(N202="sníž. přenesená",J202,0)</f>
        <v>0</v>
      </c>
      <c r="BI202" s="175">
        <f>IF(N202="nulová",J202,0)</f>
        <v>0</v>
      </c>
      <c r="BJ202" s="16" t="s">
        <v>19</v>
      </c>
      <c r="BK202" s="175">
        <f>ROUND(I202*H202,2)</f>
        <v>1050</v>
      </c>
      <c r="BL202" s="16" t="s">
        <v>198</v>
      </c>
      <c r="BM202" s="174" t="s">
        <v>653</v>
      </c>
    </row>
    <row r="203" s="2" customFormat="1" ht="33" customHeight="1">
      <c r="A203" s="29"/>
      <c r="B203" s="162"/>
      <c r="C203" s="184" t="s">
        <v>356</v>
      </c>
      <c r="D203" s="184" t="s">
        <v>173</v>
      </c>
      <c r="E203" s="185" t="s">
        <v>357</v>
      </c>
      <c r="F203" s="186" t="s">
        <v>358</v>
      </c>
      <c r="G203" s="187" t="s">
        <v>206</v>
      </c>
      <c r="H203" s="188">
        <v>2</v>
      </c>
      <c r="I203" s="189">
        <v>850</v>
      </c>
      <c r="J203" s="189">
        <f>ROUND(I203*H203,2)</f>
        <v>1700</v>
      </c>
      <c r="K203" s="190"/>
      <c r="L203" s="191"/>
      <c r="M203" s="192" t="s">
        <v>1</v>
      </c>
      <c r="N203" s="193" t="s">
        <v>41</v>
      </c>
      <c r="O203" s="172">
        <v>0</v>
      </c>
      <c r="P203" s="172">
        <f>O203*H203</f>
        <v>0</v>
      </c>
      <c r="Q203" s="172">
        <v>0.002</v>
      </c>
      <c r="R203" s="172">
        <f>Q203*H203</f>
        <v>0.0040000000000000001</v>
      </c>
      <c r="S203" s="172">
        <v>0</v>
      </c>
      <c r="T203" s="173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4" t="s">
        <v>226</v>
      </c>
      <c r="AT203" s="174" t="s">
        <v>173</v>
      </c>
      <c r="AU203" s="174" t="s">
        <v>85</v>
      </c>
      <c r="AY203" s="16" t="s">
        <v>124</v>
      </c>
      <c r="BE203" s="175">
        <f>IF(N203="základní",J203,0)</f>
        <v>1700</v>
      </c>
      <c r="BF203" s="175">
        <f>IF(N203="snížená",J203,0)</f>
        <v>0</v>
      </c>
      <c r="BG203" s="175">
        <f>IF(N203="zákl. přenesená",J203,0)</f>
        <v>0</v>
      </c>
      <c r="BH203" s="175">
        <f>IF(N203="sníž. přenesená",J203,0)</f>
        <v>0</v>
      </c>
      <c r="BI203" s="175">
        <f>IF(N203="nulová",J203,0)</f>
        <v>0</v>
      </c>
      <c r="BJ203" s="16" t="s">
        <v>19</v>
      </c>
      <c r="BK203" s="175">
        <f>ROUND(I203*H203,2)</f>
        <v>1700</v>
      </c>
      <c r="BL203" s="16" t="s">
        <v>198</v>
      </c>
      <c r="BM203" s="174" t="s">
        <v>654</v>
      </c>
    </row>
    <row r="204" s="2" customFormat="1" ht="33" customHeight="1">
      <c r="A204" s="29"/>
      <c r="B204" s="162"/>
      <c r="C204" s="184" t="s">
        <v>360</v>
      </c>
      <c r="D204" s="184" t="s">
        <v>173</v>
      </c>
      <c r="E204" s="185" t="s">
        <v>361</v>
      </c>
      <c r="F204" s="186" t="s">
        <v>362</v>
      </c>
      <c r="G204" s="187" t="s">
        <v>206</v>
      </c>
      <c r="H204" s="188">
        <v>4</v>
      </c>
      <c r="I204" s="189">
        <v>140</v>
      </c>
      <c r="J204" s="189">
        <f>ROUND(I204*H204,2)</f>
        <v>560</v>
      </c>
      <c r="K204" s="190"/>
      <c r="L204" s="191"/>
      <c r="M204" s="192" t="s">
        <v>1</v>
      </c>
      <c r="N204" s="193" t="s">
        <v>41</v>
      </c>
      <c r="O204" s="172">
        <v>0</v>
      </c>
      <c r="P204" s="172">
        <f>O204*H204</f>
        <v>0</v>
      </c>
      <c r="Q204" s="172">
        <v>0.002</v>
      </c>
      <c r="R204" s="172">
        <f>Q204*H204</f>
        <v>0.0080000000000000002</v>
      </c>
      <c r="S204" s="172">
        <v>0</v>
      </c>
      <c r="T204" s="173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4" t="s">
        <v>226</v>
      </c>
      <c r="AT204" s="174" t="s">
        <v>173</v>
      </c>
      <c r="AU204" s="174" t="s">
        <v>85</v>
      </c>
      <c r="AY204" s="16" t="s">
        <v>124</v>
      </c>
      <c r="BE204" s="175">
        <f>IF(N204="základní",J204,0)</f>
        <v>560</v>
      </c>
      <c r="BF204" s="175">
        <f>IF(N204="snížená",J204,0)</f>
        <v>0</v>
      </c>
      <c r="BG204" s="175">
        <f>IF(N204="zákl. přenesená",J204,0)</f>
        <v>0</v>
      </c>
      <c r="BH204" s="175">
        <f>IF(N204="sníž. přenesená",J204,0)</f>
        <v>0</v>
      </c>
      <c r="BI204" s="175">
        <f>IF(N204="nulová",J204,0)</f>
        <v>0</v>
      </c>
      <c r="BJ204" s="16" t="s">
        <v>19</v>
      </c>
      <c r="BK204" s="175">
        <f>ROUND(I204*H204,2)</f>
        <v>560</v>
      </c>
      <c r="BL204" s="16" t="s">
        <v>198</v>
      </c>
      <c r="BM204" s="174" t="s">
        <v>655</v>
      </c>
    </row>
    <row r="205" s="2" customFormat="1" ht="33" customHeight="1">
      <c r="A205" s="29"/>
      <c r="B205" s="162"/>
      <c r="C205" s="184" t="s">
        <v>364</v>
      </c>
      <c r="D205" s="184" t="s">
        <v>173</v>
      </c>
      <c r="E205" s="185" t="s">
        <v>365</v>
      </c>
      <c r="F205" s="186" t="s">
        <v>366</v>
      </c>
      <c r="G205" s="187" t="s">
        <v>206</v>
      </c>
      <c r="H205" s="188">
        <v>2</v>
      </c>
      <c r="I205" s="189">
        <v>950</v>
      </c>
      <c r="J205" s="189">
        <f>ROUND(I205*H205,2)</f>
        <v>1900</v>
      </c>
      <c r="K205" s="190"/>
      <c r="L205" s="191"/>
      <c r="M205" s="192" t="s">
        <v>1</v>
      </c>
      <c r="N205" s="193" t="s">
        <v>41</v>
      </c>
      <c r="O205" s="172">
        <v>0</v>
      </c>
      <c r="P205" s="172">
        <f>O205*H205</f>
        <v>0</v>
      </c>
      <c r="Q205" s="172">
        <v>0.002</v>
      </c>
      <c r="R205" s="172">
        <f>Q205*H205</f>
        <v>0.0040000000000000001</v>
      </c>
      <c r="S205" s="172">
        <v>0</v>
      </c>
      <c r="T205" s="173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4" t="s">
        <v>226</v>
      </c>
      <c r="AT205" s="174" t="s">
        <v>173</v>
      </c>
      <c r="AU205" s="174" t="s">
        <v>85</v>
      </c>
      <c r="AY205" s="16" t="s">
        <v>124</v>
      </c>
      <c r="BE205" s="175">
        <f>IF(N205="základní",J205,0)</f>
        <v>1900</v>
      </c>
      <c r="BF205" s="175">
        <f>IF(N205="snížená",J205,0)</f>
        <v>0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16" t="s">
        <v>19</v>
      </c>
      <c r="BK205" s="175">
        <f>ROUND(I205*H205,2)</f>
        <v>1900</v>
      </c>
      <c r="BL205" s="16" t="s">
        <v>198</v>
      </c>
      <c r="BM205" s="174" t="s">
        <v>656</v>
      </c>
    </row>
    <row r="206" s="2" customFormat="1" ht="21.75" customHeight="1">
      <c r="A206" s="29"/>
      <c r="B206" s="162"/>
      <c r="C206" s="163" t="s">
        <v>368</v>
      </c>
      <c r="D206" s="163" t="s">
        <v>126</v>
      </c>
      <c r="E206" s="164" t="s">
        <v>369</v>
      </c>
      <c r="F206" s="165" t="s">
        <v>370</v>
      </c>
      <c r="G206" s="166" t="s">
        <v>206</v>
      </c>
      <c r="H206" s="167">
        <v>1</v>
      </c>
      <c r="I206" s="168">
        <v>650</v>
      </c>
      <c r="J206" s="168">
        <f>ROUND(I206*H206,2)</f>
        <v>650</v>
      </c>
      <c r="K206" s="169"/>
      <c r="L206" s="30"/>
      <c r="M206" s="170" t="s">
        <v>1</v>
      </c>
      <c r="N206" s="171" t="s">
        <v>41</v>
      </c>
      <c r="O206" s="172">
        <v>0.029999999999999999</v>
      </c>
      <c r="P206" s="172">
        <f>O206*H206</f>
        <v>0.029999999999999999</v>
      </c>
      <c r="Q206" s="172">
        <v>0</v>
      </c>
      <c r="R206" s="172">
        <f>Q206*H206</f>
        <v>0</v>
      </c>
      <c r="S206" s="172">
        <v>0</v>
      </c>
      <c r="T206" s="173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4" t="s">
        <v>198</v>
      </c>
      <c r="AT206" s="174" t="s">
        <v>126</v>
      </c>
      <c r="AU206" s="174" t="s">
        <v>85</v>
      </c>
      <c r="AY206" s="16" t="s">
        <v>124</v>
      </c>
      <c r="BE206" s="175">
        <f>IF(N206="základní",J206,0)</f>
        <v>650</v>
      </c>
      <c r="BF206" s="175">
        <f>IF(N206="snížená",J206,0)</f>
        <v>0</v>
      </c>
      <c r="BG206" s="175">
        <f>IF(N206="zákl. přenesená",J206,0)</f>
        <v>0</v>
      </c>
      <c r="BH206" s="175">
        <f>IF(N206="sníž. přenesená",J206,0)</f>
        <v>0</v>
      </c>
      <c r="BI206" s="175">
        <f>IF(N206="nulová",J206,0)</f>
        <v>0</v>
      </c>
      <c r="BJ206" s="16" t="s">
        <v>19</v>
      </c>
      <c r="BK206" s="175">
        <f>ROUND(I206*H206,2)</f>
        <v>650</v>
      </c>
      <c r="BL206" s="16" t="s">
        <v>198</v>
      </c>
      <c r="BM206" s="174" t="s">
        <v>657</v>
      </c>
    </row>
    <row r="207" s="12" customFormat="1" ht="22.8" customHeight="1">
      <c r="A207" s="12"/>
      <c r="B207" s="150"/>
      <c r="C207" s="12"/>
      <c r="D207" s="151" t="s">
        <v>75</v>
      </c>
      <c r="E207" s="160" t="s">
        <v>372</v>
      </c>
      <c r="F207" s="160" t="s">
        <v>373</v>
      </c>
      <c r="G207" s="12"/>
      <c r="H207" s="12"/>
      <c r="I207" s="12"/>
      <c r="J207" s="161">
        <f>BK207</f>
        <v>24420</v>
      </c>
      <c r="K207" s="12"/>
      <c r="L207" s="150"/>
      <c r="M207" s="154"/>
      <c r="N207" s="155"/>
      <c r="O207" s="155"/>
      <c r="P207" s="156">
        <f>SUM(P208:P209)</f>
        <v>5.4180000000000001</v>
      </c>
      <c r="Q207" s="155"/>
      <c r="R207" s="156">
        <f>SUM(R208:R209)</f>
        <v>0.11902</v>
      </c>
      <c r="S207" s="155"/>
      <c r="T207" s="157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1" t="s">
        <v>85</v>
      </c>
      <c r="AT207" s="158" t="s">
        <v>75</v>
      </c>
      <c r="AU207" s="158" t="s">
        <v>19</v>
      </c>
      <c r="AY207" s="151" t="s">
        <v>124</v>
      </c>
      <c r="BK207" s="159">
        <f>SUM(BK208:BK209)</f>
        <v>24420</v>
      </c>
    </row>
    <row r="208" s="2" customFormat="1" ht="33" customHeight="1">
      <c r="A208" s="29"/>
      <c r="B208" s="162"/>
      <c r="C208" s="163" t="s">
        <v>374</v>
      </c>
      <c r="D208" s="163" t="s">
        <v>126</v>
      </c>
      <c r="E208" s="164" t="s">
        <v>375</v>
      </c>
      <c r="F208" s="165" t="s">
        <v>376</v>
      </c>
      <c r="G208" s="166" t="s">
        <v>206</v>
      </c>
      <c r="H208" s="167">
        <v>1</v>
      </c>
      <c r="I208" s="168">
        <v>22800</v>
      </c>
      <c r="J208" s="168">
        <f>ROUND(I208*H208,2)</f>
        <v>22800</v>
      </c>
      <c r="K208" s="169"/>
      <c r="L208" s="30"/>
      <c r="M208" s="170" t="s">
        <v>1</v>
      </c>
      <c r="N208" s="171" t="s">
        <v>41</v>
      </c>
      <c r="O208" s="172">
        <v>5.1680000000000001</v>
      </c>
      <c r="P208" s="172">
        <f>O208*H208</f>
        <v>5.1680000000000001</v>
      </c>
      <c r="Q208" s="172">
        <v>0.11388</v>
      </c>
      <c r="R208" s="172">
        <f>Q208*H208</f>
        <v>0.11388</v>
      </c>
      <c r="S208" s="172">
        <v>0</v>
      </c>
      <c r="T208" s="173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4" t="s">
        <v>198</v>
      </c>
      <c r="AT208" s="174" t="s">
        <v>126</v>
      </c>
      <c r="AU208" s="174" t="s">
        <v>85</v>
      </c>
      <c r="AY208" s="16" t="s">
        <v>124</v>
      </c>
      <c r="BE208" s="175">
        <f>IF(N208="základní",J208,0)</f>
        <v>22800</v>
      </c>
      <c r="BF208" s="175">
        <f>IF(N208="snížená",J208,0)</f>
        <v>0</v>
      </c>
      <c r="BG208" s="175">
        <f>IF(N208="zákl. přenesená",J208,0)</f>
        <v>0</v>
      </c>
      <c r="BH208" s="175">
        <f>IF(N208="sníž. přenesená",J208,0)</f>
        <v>0</v>
      </c>
      <c r="BI208" s="175">
        <f>IF(N208="nulová",J208,0)</f>
        <v>0</v>
      </c>
      <c r="BJ208" s="16" t="s">
        <v>19</v>
      </c>
      <c r="BK208" s="175">
        <f>ROUND(I208*H208,2)</f>
        <v>22800</v>
      </c>
      <c r="BL208" s="16" t="s">
        <v>198</v>
      </c>
      <c r="BM208" s="174" t="s">
        <v>658</v>
      </c>
    </row>
    <row r="209" s="2" customFormat="1" ht="33" customHeight="1">
      <c r="A209" s="29"/>
      <c r="B209" s="162"/>
      <c r="C209" s="163" t="s">
        <v>378</v>
      </c>
      <c r="D209" s="163" t="s">
        <v>126</v>
      </c>
      <c r="E209" s="164" t="s">
        <v>379</v>
      </c>
      <c r="F209" s="165" t="s">
        <v>380</v>
      </c>
      <c r="G209" s="166" t="s">
        <v>316</v>
      </c>
      <c r="H209" s="167">
        <v>1</v>
      </c>
      <c r="I209" s="168">
        <v>1620</v>
      </c>
      <c r="J209" s="168">
        <f>ROUND(I209*H209,2)</f>
        <v>1620</v>
      </c>
      <c r="K209" s="169"/>
      <c r="L209" s="30"/>
      <c r="M209" s="170" t="s">
        <v>1</v>
      </c>
      <c r="N209" s="171" t="s">
        <v>41</v>
      </c>
      <c r="O209" s="172">
        <v>0.25</v>
      </c>
      <c r="P209" s="172">
        <f>O209*H209</f>
        <v>0.25</v>
      </c>
      <c r="Q209" s="172">
        <v>0.0051399999999999996</v>
      </c>
      <c r="R209" s="172">
        <f>Q209*H209</f>
        <v>0.0051399999999999996</v>
      </c>
      <c r="S209" s="172">
        <v>0</v>
      </c>
      <c r="T209" s="173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4" t="s">
        <v>198</v>
      </c>
      <c r="AT209" s="174" t="s">
        <v>126</v>
      </c>
      <c r="AU209" s="174" t="s">
        <v>85</v>
      </c>
      <c r="AY209" s="16" t="s">
        <v>124</v>
      </c>
      <c r="BE209" s="175">
        <f>IF(N209="základní",J209,0)</f>
        <v>1620</v>
      </c>
      <c r="BF209" s="175">
        <f>IF(N209="snížená",J209,0)</f>
        <v>0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16" t="s">
        <v>19</v>
      </c>
      <c r="BK209" s="175">
        <f>ROUND(I209*H209,2)</f>
        <v>1620</v>
      </c>
      <c r="BL209" s="16" t="s">
        <v>198</v>
      </c>
      <c r="BM209" s="174" t="s">
        <v>659</v>
      </c>
    </row>
    <row r="210" s="12" customFormat="1" ht="22.8" customHeight="1">
      <c r="A210" s="12"/>
      <c r="B210" s="150"/>
      <c r="C210" s="12"/>
      <c r="D210" s="151" t="s">
        <v>75</v>
      </c>
      <c r="E210" s="160" t="s">
        <v>382</v>
      </c>
      <c r="F210" s="160" t="s">
        <v>383</v>
      </c>
      <c r="G210" s="12"/>
      <c r="H210" s="12"/>
      <c r="I210" s="12"/>
      <c r="J210" s="161">
        <f>BK210</f>
        <v>83836.279999999999</v>
      </c>
      <c r="K210" s="12"/>
      <c r="L210" s="150"/>
      <c r="M210" s="154"/>
      <c r="N210" s="155"/>
      <c r="O210" s="155"/>
      <c r="P210" s="156">
        <f>SUM(P211:P228)</f>
        <v>57.465200000000003</v>
      </c>
      <c r="Q210" s="155"/>
      <c r="R210" s="156">
        <f>SUM(R211:R228)</f>
        <v>0.059178000000000008</v>
      </c>
      <c r="S210" s="155"/>
      <c r="T210" s="157">
        <f>SUM(T211:T228)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1" t="s">
        <v>85</v>
      </c>
      <c r="AT210" s="158" t="s">
        <v>75</v>
      </c>
      <c r="AU210" s="158" t="s">
        <v>19</v>
      </c>
      <c r="AY210" s="151" t="s">
        <v>124</v>
      </c>
      <c r="BK210" s="159">
        <f>SUM(BK211:BK228)</f>
        <v>83836.279999999999</v>
      </c>
    </row>
    <row r="211" s="2" customFormat="1" ht="21.75" customHeight="1">
      <c r="A211" s="29"/>
      <c r="B211" s="162"/>
      <c r="C211" s="163" t="s">
        <v>384</v>
      </c>
      <c r="D211" s="163" t="s">
        <v>126</v>
      </c>
      <c r="E211" s="164" t="s">
        <v>385</v>
      </c>
      <c r="F211" s="165" t="s">
        <v>386</v>
      </c>
      <c r="G211" s="166" t="s">
        <v>176</v>
      </c>
      <c r="H211" s="167">
        <v>14.4</v>
      </c>
      <c r="I211" s="168">
        <v>482</v>
      </c>
      <c r="J211" s="168">
        <f>ROUND(I211*H211,2)</f>
        <v>6940.8000000000002</v>
      </c>
      <c r="K211" s="169"/>
      <c r="L211" s="30"/>
      <c r="M211" s="170" t="s">
        <v>1</v>
      </c>
      <c r="N211" s="171" t="s">
        <v>41</v>
      </c>
      <c r="O211" s="172">
        <v>0.42399999999999999</v>
      </c>
      <c r="P211" s="172">
        <f>O211*H211</f>
        <v>6.1055999999999999</v>
      </c>
      <c r="Q211" s="172">
        <v>0.00068999999999999997</v>
      </c>
      <c r="R211" s="172">
        <f>Q211*H211</f>
        <v>0.0099360000000000004</v>
      </c>
      <c r="S211" s="172">
        <v>0</v>
      </c>
      <c r="T211" s="173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4" t="s">
        <v>198</v>
      </c>
      <c r="AT211" s="174" t="s">
        <v>126</v>
      </c>
      <c r="AU211" s="174" t="s">
        <v>85</v>
      </c>
      <c r="AY211" s="16" t="s">
        <v>124</v>
      </c>
      <c r="BE211" s="175">
        <f>IF(N211="základní",J211,0)</f>
        <v>6940.8000000000002</v>
      </c>
      <c r="BF211" s="175">
        <f>IF(N211="snížená",J211,0)</f>
        <v>0</v>
      </c>
      <c r="BG211" s="175">
        <f>IF(N211="zákl. přenesená",J211,0)</f>
        <v>0</v>
      </c>
      <c r="BH211" s="175">
        <f>IF(N211="sníž. přenesená",J211,0)</f>
        <v>0</v>
      </c>
      <c r="BI211" s="175">
        <f>IF(N211="nulová",J211,0)</f>
        <v>0</v>
      </c>
      <c r="BJ211" s="16" t="s">
        <v>19</v>
      </c>
      <c r="BK211" s="175">
        <f>ROUND(I211*H211,2)</f>
        <v>6940.8000000000002</v>
      </c>
      <c r="BL211" s="16" t="s">
        <v>198</v>
      </c>
      <c r="BM211" s="174" t="s">
        <v>660</v>
      </c>
    </row>
    <row r="212" s="13" customFormat="1">
      <c r="A212" s="13"/>
      <c r="B212" s="176"/>
      <c r="C212" s="13"/>
      <c r="D212" s="177" t="s">
        <v>132</v>
      </c>
      <c r="E212" s="13"/>
      <c r="F212" s="179" t="s">
        <v>388</v>
      </c>
      <c r="G212" s="13"/>
      <c r="H212" s="180">
        <v>14.4</v>
      </c>
      <c r="I212" s="13"/>
      <c r="J212" s="13"/>
      <c r="K212" s="13"/>
      <c r="L212" s="176"/>
      <c r="M212" s="181"/>
      <c r="N212" s="182"/>
      <c r="O212" s="182"/>
      <c r="P212" s="182"/>
      <c r="Q212" s="182"/>
      <c r="R212" s="182"/>
      <c r="S212" s="182"/>
      <c r="T212" s="18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78" t="s">
        <v>132</v>
      </c>
      <c r="AU212" s="178" t="s">
        <v>85</v>
      </c>
      <c r="AV212" s="13" t="s">
        <v>85</v>
      </c>
      <c r="AW212" s="13" t="s">
        <v>3</v>
      </c>
      <c r="AX212" s="13" t="s">
        <v>19</v>
      </c>
      <c r="AY212" s="178" t="s">
        <v>124</v>
      </c>
    </row>
    <row r="213" s="2" customFormat="1" ht="21.75" customHeight="1">
      <c r="A213" s="29"/>
      <c r="B213" s="162"/>
      <c r="C213" s="163" t="s">
        <v>389</v>
      </c>
      <c r="D213" s="163" t="s">
        <v>126</v>
      </c>
      <c r="E213" s="164" t="s">
        <v>390</v>
      </c>
      <c r="F213" s="165" t="s">
        <v>391</v>
      </c>
      <c r="G213" s="166" t="s">
        <v>206</v>
      </c>
      <c r="H213" s="167">
        <v>7</v>
      </c>
      <c r="I213" s="168">
        <v>185</v>
      </c>
      <c r="J213" s="168">
        <f>ROUND(I213*H213,2)</f>
        <v>1295</v>
      </c>
      <c r="K213" s="169"/>
      <c r="L213" s="30"/>
      <c r="M213" s="170" t="s">
        <v>1</v>
      </c>
      <c r="N213" s="171" t="s">
        <v>41</v>
      </c>
      <c r="O213" s="172">
        <v>0.34999999999999998</v>
      </c>
      <c r="P213" s="172">
        <f>O213*H213</f>
        <v>2.4499999999999997</v>
      </c>
      <c r="Q213" s="172">
        <v>3.0000000000000001E-05</v>
      </c>
      <c r="R213" s="172">
        <f>Q213*H213</f>
        <v>0.00021000000000000001</v>
      </c>
      <c r="S213" s="172">
        <v>0</v>
      </c>
      <c r="T213" s="173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4" t="s">
        <v>198</v>
      </c>
      <c r="AT213" s="174" t="s">
        <v>126</v>
      </c>
      <c r="AU213" s="174" t="s">
        <v>85</v>
      </c>
      <c r="AY213" s="16" t="s">
        <v>124</v>
      </c>
      <c r="BE213" s="175">
        <f>IF(N213="základní",J213,0)</f>
        <v>1295</v>
      </c>
      <c r="BF213" s="175">
        <f>IF(N213="snížená",J213,0)</f>
        <v>0</v>
      </c>
      <c r="BG213" s="175">
        <f>IF(N213="zákl. přenesená",J213,0)</f>
        <v>0</v>
      </c>
      <c r="BH213" s="175">
        <f>IF(N213="sníž. přenesená",J213,0)</f>
        <v>0</v>
      </c>
      <c r="BI213" s="175">
        <f>IF(N213="nulová",J213,0)</f>
        <v>0</v>
      </c>
      <c r="BJ213" s="16" t="s">
        <v>19</v>
      </c>
      <c r="BK213" s="175">
        <f>ROUND(I213*H213,2)</f>
        <v>1295</v>
      </c>
      <c r="BL213" s="16" t="s">
        <v>198</v>
      </c>
      <c r="BM213" s="174" t="s">
        <v>661</v>
      </c>
    </row>
    <row r="214" s="2" customFormat="1" ht="16.5" customHeight="1">
      <c r="A214" s="29"/>
      <c r="B214" s="162"/>
      <c r="C214" s="163" t="s">
        <v>393</v>
      </c>
      <c r="D214" s="163" t="s">
        <v>126</v>
      </c>
      <c r="E214" s="164" t="s">
        <v>394</v>
      </c>
      <c r="F214" s="165" t="s">
        <v>395</v>
      </c>
      <c r="G214" s="166" t="s">
        <v>176</v>
      </c>
      <c r="H214" s="167">
        <v>14.4</v>
      </c>
      <c r="I214" s="168">
        <v>19.300000000000001</v>
      </c>
      <c r="J214" s="168">
        <f>ROUND(I214*H214,2)</f>
        <v>277.92000000000002</v>
      </c>
      <c r="K214" s="169"/>
      <c r="L214" s="30"/>
      <c r="M214" s="170" t="s">
        <v>1</v>
      </c>
      <c r="N214" s="171" t="s">
        <v>41</v>
      </c>
      <c r="O214" s="172">
        <v>0.037999999999999999</v>
      </c>
      <c r="P214" s="172">
        <f>O214*H214</f>
        <v>0.54720000000000002</v>
      </c>
      <c r="Q214" s="172">
        <v>0</v>
      </c>
      <c r="R214" s="172">
        <f>Q214*H214</f>
        <v>0</v>
      </c>
      <c r="S214" s="172">
        <v>0</v>
      </c>
      <c r="T214" s="173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4" t="s">
        <v>198</v>
      </c>
      <c r="AT214" s="174" t="s">
        <v>126</v>
      </c>
      <c r="AU214" s="174" t="s">
        <v>85</v>
      </c>
      <c r="AY214" s="16" t="s">
        <v>124</v>
      </c>
      <c r="BE214" s="175">
        <f>IF(N214="základní",J214,0)</f>
        <v>277.92000000000002</v>
      </c>
      <c r="BF214" s="175">
        <f>IF(N214="snížená",J214,0)</f>
        <v>0</v>
      </c>
      <c r="BG214" s="175">
        <f>IF(N214="zákl. přenesená",J214,0)</f>
        <v>0</v>
      </c>
      <c r="BH214" s="175">
        <f>IF(N214="sníž. přenesená",J214,0)</f>
        <v>0</v>
      </c>
      <c r="BI214" s="175">
        <f>IF(N214="nulová",J214,0)</f>
        <v>0</v>
      </c>
      <c r="BJ214" s="16" t="s">
        <v>19</v>
      </c>
      <c r="BK214" s="175">
        <f>ROUND(I214*H214,2)</f>
        <v>277.92000000000002</v>
      </c>
      <c r="BL214" s="16" t="s">
        <v>198</v>
      </c>
      <c r="BM214" s="174" t="s">
        <v>662</v>
      </c>
    </row>
    <row r="215" s="2" customFormat="1" ht="21.75" customHeight="1">
      <c r="A215" s="29"/>
      <c r="B215" s="162"/>
      <c r="C215" s="163" t="s">
        <v>397</v>
      </c>
      <c r="D215" s="163" t="s">
        <v>126</v>
      </c>
      <c r="E215" s="164" t="s">
        <v>398</v>
      </c>
      <c r="F215" s="165" t="s">
        <v>399</v>
      </c>
      <c r="G215" s="166" t="s">
        <v>176</v>
      </c>
      <c r="H215" s="167">
        <v>115.2</v>
      </c>
      <c r="I215" s="168">
        <v>192</v>
      </c>
      <c r="J215" s="168">
        <f>ROUND(I215*H215,2)</f>
        <v>22118.400000000001</v>
      </c>
      <c r="K215" s="169"/>
      <c r="L215" s="30"/>
      <c r="M215" s="170" t="s">
        <v>1</v>
      </c>
      <c r="N215" s="171" t="s">
        <v>41</v>
      </c>
      <c r="O215" s="172">
        <v>0.17799999999999999</v>
      </c>
      <c r="P215" s="172">
        <f>O215*H215</f>
        <v>20.505600000000001</v>
      </c>
      <c r="Q215" s="172">
        <v>0.00018000000000000001</v>
      </c>
      <c r="R215" s="172">
        <f>Q215*H215</f>
        <v>0.020736000000000001</v>
      </c>
      <c r="S215" s="172">
        <v>0</v>
      </c>
      <c r="T215" s="173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4" t="s">
        <v>198</v>
      </c>
      <c r="AT215" s="174" t="s">
        <v>126</v>
      </c>
      <c r="AU215" s="174" t="s">
        <v>85</v>
      </c>
      <c r="AY215" s="16" t="s">
        <v>124</v>
      </c>
      <c r="BE215" s="175">
        <f>IF(N215="základní",J215,0)</f>
        <v>22118.400000000001</v>
      </c>
      <c r="BF215" s="175">
        <f>IF(N215="snížená",J215,0)</f>
        <v>0</v>
      </c>
      <c r="BG215" s="175">
        <f>IF(N215="zákl. přenesená",J215,0)</f>
        <v>0</v>
      </c>
      <c r="BH215" s="175">
        <f>IF(N215="sníž. přenesená",J215,0)</f>
        <v>0</v>
      </c>
      <c r="BI215" s="175">
        <f>IF(N215="nulová",J215,0)</f>
        <v>0</v>
      </c>
      <c r="BJ215" s="16" t="s">
        <v>19</v>
      </c>
      <c r="BK215" s="175">
        <f>ROUND(I215*H215,2)</f>
        <v>22118.400000000001</v>
      </c>
      <c r="BL215" s="16" t="s">
        <v>198</v>
      </c>
      <c r="BM215" s="174" t="s">
        <v>663</v>
      </c>
    </row>
    <row r="216" s="13" customFormat="1">
      <c r="A216" s="13"/>
      <c r="B216" s="176"/>
      <c r="C216" s="13"/>
      <c r="D216" s="177" t="s">
        <v>132</v>
      </c>
      <c r="E216" s="13"/>
      <c r="F216" s="179" t="s">
        <v>664</v>
      </c>
      <c r="G216" s="13"/>
      <c r="H216" s="180">
        <v>115.2</v>
      </c>
      <c r="I216" s="13"/>
      <c r="J216" s="13"/>
      <c r="K216" s="13"/>
      <c r="L216" s="176"/>
      <c r="M216" s="181"/>
      <c r="N216" s="182"/>
      <c r="O216" s="182"/>
      <c r="P216" s="182"/>
      <c r="Q216" s="182"/>
      <c r="R216" s="182"/>
      <c r="S216" s="182"/>
      <c r="T216" s="18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78" t="s">
        <v>132</v>
      </c>
      <c r="AU216" s="178" t="s">
        <v>85</v>
      </c>
      <c r="AV216" s="13" t="s">
        <v>85</v>
      </c>
      <c r="AW216" s="13" t="s">
        <v>3</v>
      </c>
      <c r="AX216" s="13" t="s">
        <v>19</v>
      </c>
      <c r="AY216" s="178" t="s">
        <v>124</v>
      </c>
    </row>
    <row r="217" s="2" customFormat="1" ht="21.75" customHeight="1">
      <c r="A217" s="29"/>
      <c r="B217" s="162"/>
      <c r="C217" s="163" t="s">
        <v>402</v>
      </c>
      <c r="D217" s="163" t="s">
        <v>126</v>
      </c>
      <c r="E217" s="164" t="s">
        <v>403</v>
      </c>
      <c r="F217" s="165" t="s">
        <v>404</v>
      </c>
      <c r="G217" s="166" t="s">
        <v>176</v>
      </c>
      <c r="H217" s="167">
        <v>28.800000000000001</v>
      </c>
      <c r="I217" s="168">
        <v>213</v>
      </c>
      <c r="J217" s="168">
        <f>ROUND(I217*H217,2)</f>
        <v>6134.3999999999996</v>
      </c>
      <c r="K217" s="169"/>
      <c r="L217" s="30"/>
      <c r="M217" s="170" t="s">
        <v>1</v>
      </c>
      <c r="N217" s="171" t="s">
        <v>41</v>
      </c>
      <c r="O217" s="172">
        <v>0.188</v>
      </c>
      <c r="P217" s="172">
        <f>O217*H217</f>
        <v>5.4144000000000005</v>
      </c>
      <c r="Q217" s="172">
        <v>0.00019000000000000001</v>
      </c>
      <c r="R217" s="172">
        <f>Q217*H217</f>
        <v>0.0054720000000000003</v>
      </c>
      <c r="S217" s="172">
        <v>0</v>
      </c>
      <c r="T217" s="173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4" t="s">
        <v>198</v>
      </c>
      <c r="AT217" s="174" t="s">
        <v>126</v>
      </c>
      <c r="AU217" s="174" t="s">
        <v>85</v>
      </c>
      <c r="AY217" s="16" t="s">
        <v>124</v>
      </c>
      <c r="BE217" s="175">
        <f>IF(N217="základní",J217,0)</f>
        <v>6134.3999999999996</v>
      </c>
      <c r="BF217" s="175">
        <f>IF(N217="snížená",J217,0)</f>
        <v>0</v>
      </c>
      <c r="BG217" s="175">
        <f>IF(N217="zákl. přenesená",J217,0)</f>
        <v>0</v>
      </c>
      <c r="BH217" s="175">
        <f>IF(N217="sníž. přenesená",J217,0)</f>
        <v>0</v>
      </c>
      <c r="BI217" s="175">
        <f>IF(N217="nulová",J217,0)</f>
        <v>0</v>
      </c>
      <c r="BJ217" s="16" t="s">
        <v>19</v>
      </c>
      <c r="BK217" s="175">
        <f>ROUND(I217*H217,2)</f>
        <v>6134.3999999999996</v>
      </c>
      <c r="BL217" s="16" t="s">
        <v>198</v>
      </c>
      <c r="BM217" s="174" t="s">
        <v>665</v>
      </c>
    </row>
    <row r="218" s="13" customFormat="1">
      <c r="A218" s="13"/>
      <c r="B218" s="176"/>
      <c r="C218" s="13"/>
      <c r="D218" s="177" t="s">
        <v>132</v>
      </c>
      <c r="E218" s="13"/>
      <c r="F218" s="179" t="s">
        <v>406</v>
      </c>
      <c r="G218" s="13"/>
      <c r="H218" s="180">
        <v>28.800000000000001</v>
      </c>
      <c r="I218" s="13"/>
      <c r="J218" s="13"/>
      <c r="K218" s="13"/>
      <c r="L218" s="176"/>
      <c r="M218" s="181"/>
      <c r="N218" s="182"/>
      <c r="O218" s="182"/>
      <c r="P218" s="182"/>
      <c r="Q218" s="182"/>
      <c r="R218" s="182"/>
      <c r="S218" s="182"/>
      <c r="T218" s="18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78" t="s">
        <v>132</v>
      </c>
      <c r="AU218" s="178" t="s">
        <v>85</v>
      </c>
      <c r="AV218" s="13" t="s">
        <v>85</v>
      </c>
      <c r="AW218" s="13" t="s">
        <v>3</v>
      </c>
      <c r="AX218" s="13" t="s">
        <v>19</v>
      </c>
      <c r="AY218" s="178" t="s">
        <v>124</v>
      </c>
    </row>
    <row r="219" s="2" customFormat="1" ht="21.75" customHeight="1">
      <c r="A219" s="29"/>
      <c r="B219" s="162"/>
      <c r="C219" s="163" t="s">
        <v>407</v>
      </c>
      <c r="D219" s="163" t="s">
        <v>126</v>
      </c>
      <c r="E219" s="164" t="s">
        <v>408</v>
      </c>
      <c r="F219" s="165" t="s">
        <v>409</v>
      </c>
      <c r="G219" s="166" t="s">
        <v>176</v>
      </c>
      <c r="H219" s="167">
        <v>57.600000000000001</v>
      </c>
      <c r="I219" s="168">
        <v>306</v>
      </c>
      <c r="J219" s="168">
        <f>ROUND(I219*H219,2)</f>
        <v>17625.599999999999</v>
      </c>
      <c r="K219" s="169"/>
      <c r="L219" s="30"/>
      <c r="M219" s="170" t="s">
        <v>1</v>
      </c>
      <c r="N219" s="171" t="s">
        <v>41</v>
      </c>
      <c r="O219" s="172">
        <v>0.20300000000000001</v>
      </c>
      <c r="P219" s="172">
        <f>O219*H219</f>
        <v>11.692800000000002</v>
      </c>
      <c r="Q219" s="172">
        <v>0.00033</v>
      </c>
      <c r="R219" s="172">
        <f>Q219*H219</f>
        <v>0.019008000000000001</v>
      </c>
      <c r="S219" s="172">
        <v>0</v>
      </c>
      <c r="T219" s="173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4" t="s">
        <v>198</v>
      </c>
      <c r="AT219" s="174" t="s">
        <v>126</v>
      </c>
      <c r="AU219" s="174" t="s">
        <v>85</v>
      </c>
      <c r="AY219" s="16" t="s">
        <v>124</v>
      </c>
      <c r="BE219" s="175">
        <f>IF(N219="základní",J219,0)</f>
        <v>17625.599999999999</v>
      </c>
      <c r="BF219" s="175">
        <f>IF(N219="snížená",J219,0)</f>
        <v>0</v>
      </c>
      <c r="BG219" s="175">
        <f>IF(N219="zákl. přenesená",J219,0)</f>
        <v>0</v>
      </c>
      <c r="BH219" s="175">
        <f>IF(N219="sníž. přenesená",J219,0)</f>
        <v>0</v>
      </c>
      <c r="BI219" s="175">
        <f>IF(N219="nulová",J219,0)</f>
        <v>0</v>
      </c>
      <c r="BJ219" s="16" t="s">
        <v>19</v>
      </c>
      <c r="BK219" s="175">
        <f>ROUND(I219*H219,2)</f>
        <v>17625.599999999999</v>
      </c>
      <c r="BL219" s="16" t="s">
        <v>198</v>
      </c>
      <c r="BM219" s="174" t="s">
        <v>666</v>
      </c>
    </row>
    <row r="220" s="13" customFormat="1">
      <c r="A220" s="13"/>
      <c r="B220" s="176"/>
      <c r="C220" s="13"/>
      <c r="D220" s="177" t="s">
        <v>132</v>
      </c>
      <c r="E220" s="13"/>
      <c r="F220" s="179" t="s">
        <v>667</v>
      </c>
      <c r="G220" s="13"/>
      <c r="H220" s="180">
        <v>57.600000000000001</v>
      </c>
      <c r="I220" s="13"/>
      <c r="J220" s="13"/>
      <c r="K220" s="13"/>
      <c r="L220" s="176"/>
      <c r="M220" s="181"/>
      <c r="N220" s="182"/>
      <c r="O220" s="182"/>
      <c r="P220" s="182"/>
      <c r="Q220" s="182"/>
      <c r="R220" s="182"/>
      <c r="S220" s="182"/>
      <c r="T220" s="18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78" t="s">
        <v>132</v>
      </c>
      <c r="AU220" s="178" t="s">
        <v>85</v>
      </c>
      <c r="AV220" s="13" t="s">
        <v>85</v>
      </c>
      <c r="AW220" s="13" t="s">
        <v>3</v>
      </c>
      <c r="AX220" s="13" t="s">
        <v>19</v>
      </c>
      <c r="AY220" s="178" t="s">
        <v>124</v>
      </c>
    </row>
    <row r="221" s="2" customFormat="1" ht="21.75" customHeight="1">
      <c r="A221" s="29"/>
      <c r="B221" s="162"/>
      <c r="C221" s="163" t="s">
        <v>412</v>
      </c>
      <c r="D221" s="163" t="s">
        <v>126</v>
      </c>
      <c r="E221" s="164" t="s">
        <v>413</v>
      </c>
      <c r="F221" s="165" t="s">
        <v>414</v>
      </c>
      <c r="G221" s="166" t="s">
        <v>176</v>
      </c>
      <c r="H221" s="167">
        <v>7.2000000000000002</v>
      </c>
      <c r="I221" s="168">
        <v>482</v>
      </c>
      <c r="J221" s="168">
        <f>ROUND(I221*H221,2)</f>
        <v>3470.4000000000001</v>
      </c>
      <c r="K221" s="169"/>
      <c r="L221" s="30"/>
      <c r="M221" s="170" t="s">
        <v>1</v>
      </c>
      <c r="N221" s="171" t="s">
        <v>41</v>
      </c>
      <c r="O221" s="172">
        <v>0.248</v>
      </c>
      <c r="P221" s="172">
        <f>O221*H221</f>
        <v>1.7856000000000001</v>
      </c>
      <c r="Q221" s="172">
        <v>0.00052999999999999998</v>
      </c>
      <c r="R221" s="172">
        <f>Q221*H221</f>
        <v>0.0038159999999999999</v>
      </c>
      <c r="S221" s="172">
        <v>0</v>
      </c>
      <c r="T221" s="173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4" t="s">
        <v>198</v>
      </c>
      <c r="AT221" s="174" t="s">
        <v>126</v>
      </c>
      <c r="AU221" s="174" t="s">
        <v>85</v>
      </c>
      <c r="AY221" s="16" t="s">
        <v>124</v>
      </c>
      <c r="BE221" s="175">
        <f>IF(N221="základní",J221,0)</f>
        <v>3470.4000000000001</v>
      </c>
      <c r="BF221" s="175">
        <f>IF(N221="snížená",J221,0)</f>
        <v>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16" t="s">
        <v>19</v>
      </c>
      <c r="BK221" s="175">
        <f>ROUND(I221*H221,2)</f>
        <v>3470.4000000000001</v>
      </c>
      <c r="BL221" s="16" t="s">
        <v>198</v>
      </c>
      <c r="BM221" s="174" t="s">
        <v>668</v>
      </c>
    </row>
    <row r="222" s="13" customFormat="1">
      <c r="A222" s="13"/>
      <c r="B222" s="176"/>
      <c r="C222" s="13"/>
      <c r="D222" s="177" t="s">
        <v>132</v>
      </c>
      <c r="E222" s="13"/>
      <c r="F222" s="179" t="s">
        <v>416</v>
      </c>
      <c r="G222" s="13"/>
      <c r="H222" s="180">
        <v>7.2000000000000002</v>
      </c>
      <c r="I222" s="13"/>
      <c r="J222" s="13"/>
      <c r="K222" s="13"/>
      <c r="L222" s="176"/>
      <c r="M222" s="181"/>
      <c r="N222" s="182"/>
      <c r="O222" s="182"/>
      <c r="P222" s="182"/>
      <c r="Q222" s="182"/>
      <c r="R222" s="182"/>
      <c r="S222" s="182"/>
      <c r="T222" s="18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78" t="s">
        <v>132</v>
      </c>
      <c r="AU222" s="178" t="s">
        <v>85</v>
      </c>
      <c r="AV222" s="13" t="s">
        <v>85</v>
      </c>
      <c r="AW222" s="13" t="s">
        <v>3</v>
      </c>
      <c r="AX222" s="13" t="s">
        <v>19</v>
      </c>
      <c r="AY222" s="178" t="s">
        <v>124</v>
      </c>
    </row>
    <row r="223" s="2" customFormat="1" ht="16.5" customHeight="1">
      <c r="A223" s="29"/>
      <c r="B223" s="162"/>
      <c r="C223" s="163" t="s">
        <v>417</v>
      </c>
      <c r="D223" s="163" t="s">
        <v>126</v>
      </c>
      <c r="E223" s="164" t="s">
        <v>418</v>
      </c>
      <c r="F223" s="165" t="s">
        <v>419</v>
      </c>
      <c r="G223" s="166" t="s">
        <v>176</v>
      </c>
      <c r="H223" s="167">
        <v>208.80000000000001</v>
      </c>
      <c r="I223" s="168">
        <v>15.199999999999999</v>
      </c>
      <c r="J223" s="168">
        <f>ROUND(I223*H223,2)</f>
        <v>3173.7600000000002</v>
      </c>
      <c r="K223" s="169"/>
      <c r="L223" s="30"/>
      <c r="M223" s="170" t="s">
        <v>1</v>
      </c>
      <c r="N223" s="171" t="s">
        <v>41</v>
      </c>
      <c r="O223" s="172">
        <v>0.029999999999999999</v>
      </c>
      <c r="P223" s="172">
        <f>O223*H223</f>
        <v>6.2640000000000002</v>
      </c>
      <c r="Q223" s="172">
        <v>0</v>
      </c>
      <c r="R223" s="172">
        <f>Q223*H223</f>
        <v>0</v>
      </c>
      <c r="S223" s="172">
        <v>0</v>
      </c>
      <c r="T223" s="173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4" t="s">
        <v>198</v>
      </c>
      <c r="AT223" s="174" t="s">
        <v>126</v>
      </c>
      <c r="AU223" s="174" t="s">
        <v>85</v>
      </c>
      <c r="AY223" s="16" t="s">
        <v>124</v>
      </c>
      <c r="BE223" s="175">
        <f>IF(N223="základní",J223,0)</f>
        <v>3173.7600000000002</v>
      </c>
      <c r="BF223" s="175">
        <f>IF(N223="snížená",J223,0)</f>
        <v>0</v>
      </c>
      <c r="BG223" s="175">
        <f>IF(N223="zákl. přenesená",J223,0)</f>
        <v>0</v>
      </c>
      <c r="BH223" s="175">
        <f>IF(N223="sníž. přenesená",J223,0)</f>
        <v>0</v>
      </c>
      <c r="BI223" s="175">
        <f>IF(N223="nulová",J223,0)</f>
        <v>0</v>
      </c>
      <c r="BJ223" s="16" t="s">
        <v>19</v>
      </c>
      <c r="BK223" s="175">
        <f>ROUND(I223*H223,2)</f>
        <v>3173.7600000000002</v>
      </c>
      <c r="BL223" s="16" t="s">
        <v>198</v>
      </c>
      <c r="BM223" s="174" t="s">
        <v>669</v>
      </c>
    </row>
    <row r="224" s="13" customFormat="1">
      <c r="A224" s="13"/>
      <c r="B224" s="176"/>
      <c r="C224" s="13"/>
      <c r="D224" s="177" t="s">
        <v>132</v>
      </c>
      <c r="E224" s="178" t="s">
        <v>1</v>
      </c>
      <c r="F224" s="179" t="s">
        <v>670</v>
      </c>
      <c r="G224" s="13"/>
      <c r="H224" s="180">
        <v>208.80000000000001</v>
      </c>
      <c r="I224" s="13"/>
      <c r="J224" s="13"/>
      <c r="K224" s="13"/>
      <c r="L224" s="176"/>
      <c r="M224" s="181"/>
      <c r="N224" s="182"/>
      <c r="O224" s="182"/>
      <c r="P224" s="182"/>
      <c r="Q224" s="182"/>
      <c r="R224" s="182"/>
      <c r="S224" s="182"/>
      <c r="T224" s="18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78" t="s">
        <v>132</v>
      </c>
      <c r="AU224" s="178" t="s">
        <v>85</v>
      </c>
      <c r="AV224" s="13" t="s">
        <v>85</v>
      </c>
      <c r="AW224" s="13" t="s">
        <v>33</v>
      </c>
      <c r="AX224" s="13" t="s">
        <v>19</v>
      </c>
      <c r="AY224" s="178" t="s">
        <v>124</v>
      </c>
    </row>
    <row r="225" s="2" customFormat="1" ht="21.75" customHeight="1">
      <c r="A225" s="29"/>
      <c r="B225" s="162"/>
      <c r="C225" s="163" t="s">
        <v>422</v>
      </c>
      <c r="D225" s="163" t="s">
        <v>126</v>
      </c>
      <c r="E225" s="164" t="s">
        <v>423</v>
      </c>
      <c r="F225" s="165" t="s">
        <v>424</v>
      </c>
      <c r="G225" s="166" t="s">
        <v>425</v>
      </c>
      <c r="H225" s="167">
        <v>24</v>
      </c>
      <c r="I225" s="168">
        <v>350</v>
      </c>
      <c r="J225" s="168">
        <f>ROUND(I225*H225,2)</f>
        <v>8400</v>
      </c>
      <c r="K225" s="169"/>
      <c r="L225" s="30"/>
      <c r="M225" s="170" t="s">
        <v>1</v>
      </c>
      <c r="N225" s="171" t="s">
        <v>41</v>
      </c>
      <c r="O225" s="172">
        <v>0.029999999999999999</v>
      </c>
      <c r="P225" s="172">
        <f>O225*H225</f>
        <v>0.71999999999999997</v>
      </c>
      <c r="Q225" s="172">
        <v>0</v>
      </c>
      <c r="R225" s="172">
        <f>Q225*H225</f>
        <v>0</v>
      </c>
      <c r="S225" s="172">
        <v>0</v>
      </c>
      <c r="T225" s="173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4" t="s">
        <v>198</v>
      </c>
      <c r="AT225" s="174" t="s">
        <v>126</v>
      </c>
      <c r="AU225" s="174" t="s">
        <v>85</v>
      </c>
      <c r="AY225" s="16" t="s">
        <v>124</v>
      </c>
      <c r="BE225" s="175">
        <f>IF(N225="základní",J225,0)</f>
        <v>8400</v>
      </c>
      <c r="BF225" s="175">
        <f>IF(N225="snížená",J225,0)</f>
        <v>0</v>
      </c>
      <c r="BG225" s="175">
        <f>IF(N225="zákl. přenesená",J225,0)</f>
        <v>0</v>
      </c>
      <c r="BH225" s="175">
        <f>IF(N225="sníž. přenesená",J225,0)</f>
        <v>0</v>
      </c>
      <c r="BI225" s="175">
        <f>IF(N225="nulová",J225,0)</f>
        <v>0</v>
      </c>
      <c r="BJ225" s="16" t="s">
        <v>19</v>
      </c>
      <c r="BK225" s="175">
        <f>ROUND(I225*H225,2)</f>
        <v>8400</v>
      </c>
      <c r="BL225" s="16" t="s">
        <v>198</v>
      </c>
      <c r="BM225" s="174" t="s">
        <v>671</v>
      </c>
    </row>
    <row r="226" s="2" customFormat="1" ht="16.5" customHeight="1">
      <c r="A226" s="29"/>
      <c r="B226" s="162"/>
      <c r="C226" s="163" t="s">
        <v>427</v>
      </c>
      <c r="D226" s="163" t="s">
        <v>126</v>
      </c>
      <c r="E226" s="164" t="s">
        <v>428</v>
      </c>
      <c r="F226" s="165" t="s">
        <v>429</v>
      </c>
      <c r="G226" s="166" t="s">
        <v>425</v>
      </c>
      <c r="H226" s="167">
        <v>32</v>
      </c>
      <c r="I226" s="168">
        <v>350</v>
      </c>
      <c r="J226" s="168">
        <f>ROUND(I226*H226,2)</f>
        <v>11200</v>
      </c>
      <c r="K226" s="169"/>
      <c r="L226" s="30"/>
      <c r="M226" s="170" t="s">
        <v>1</v>
      </c>
      <c r="N226" s="171" t="s">
        <v>41</v>
      </c>
      <c r="O226" s="172">
        <v>0.029999999999999999</v>
      </c>
      <c r="P226" s="172">
        <f>O226*H226</f>
        <v>0.95999999999999996</v>
      </c>
      <c r="Q226" s="172">
        <v>0</v>
      </c>
      <c r="R226" s="172">
        <f>Q226*H226</f>
        <v>0</v>
      </c>
      <c r="S226" s="172">
        <v>0</v>
      </c>
      <c r="T226" s="173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4" t="s">
        <v>198</v>
      </c>
      <c r="AT226" s="174" t="s">
        <v>126</v>
      </c>
      <c r="AU226" s="174" t="s">
        <v>85</v>
      </c>
      <c r="AY226" s="16" t="s">
        <v>124</v>
      </c>
      <c r="BE226" s="175">
        <f>IF(N226="základní",J226,0)</f>
        <v>11200</v>
      </c>
      <c r="BF226" s="175">
        <f>IF(N226="snížená",J226,0)</f>
        <v>0</v>
      </c>
      <c r="BG226" s="175">
        <f>IF(N226="zákl. přenesená",J226,0)</f>
        <v>0</v>
      </c>
      <c r="BH226" s="175">
        <f>IF(N226="sníž. přenesená",J226,0)</f>
        <v>0</v>
      </c>
      <c r="BI226" s="175">
        <f>IF(N226="nulová",J226,0)</f>
        <v>0</v>
      </c>
      <c r="BJ226" s="16" t="s">
        <v>19</v>
      </c>
      <c r="BK226" s="175">
        <f>ROUND(I226*H226,2)</f>
        <v>11200</v>
      </c>
      <c r="BL226" s="16" t="s">
        <v>198</v>
      </c>
      <c r="BM226" s="174" t="s">
        <v>672</v>
      </c>
    </row>
    <row r="227" s="2" customFormat="1" ht="16.5" customHeight="1">
      <c r="A227" s="29"/>
      <c r="B227" s="162"/>
      <c r="C227" s="163" t="s">
        <v>431</v>
      </c>
      <c r="D227" s="163" t="s">
        <v>126</v>
      </c>
      <c r="E227" s="164" t="s">
        <v>432</v>
      </c>
      <c r="F227" s="165" t="s">
        <v>433</v>
      </c>
      <c r="G227" s="166" t="s">
        <v>206</v>
      </c>
      <c r="H227" s="167">
        <v>2</v>
      </c>
      <c r="I227" s="168">
        <v>160</v>
      </c>
      <c r="J227" s="168">
        <f>ROUND(I227*H227,2)</f>
        <v>320</v>
      </c>
      <c r="K227" s="169"/>
      <c r="L227" s="30"/>
      <c r="M227" s="170" t="s">
        <v>1</v>
      </c>
      <c r="N227" s="171" t="s">
        <v>41</v>
      </c>
      <c r="O227" s="172">
        <v>0.029999999999999999</v>
      </c>
      <c r="P227" s="172">
        <f>O227*H227</f>
        <v>0.059999999999999998</v>
      </c>
      <c r="Q227" s="172">
        <v>0</v>
      </c>
      <c r="R227" s="172">
        <f>Q227*H227</f>
        <v>0</v>
      </c>
      <c r="S227" s="172">
        <v>0</v>
      </c>
      <c r="T227" s="173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4" t="s">
        <v>198</v>
      </c>
      <c r="AT227" s="174" t="s">
        <v>126</v>
      </c>
      <c r="AU227" s="174" t="s">
        <v>85</v>
      </c>
      <c r="AY227" s="16" t="s">
        <v>124</v>
      </c>
      <c r="BE227" s="175">
        <f>IF(N227="základní",J227,0)</f>
        <v>320</v>
      </c>
      <c r="BF227" s="175">
        <f>IF(N227="snížená",J227,0)</f>
        <v>0</v>
      </c>
      <c r="BG227" s="175">
        <f>IF(N227="zákl. přenesená",J227,0)</f>
        <v>0</v>
      </c>
      <c r="BH227" s="175">
        <f>IF(N227="sníž. přenesená",J227,0)</f>
        <v>0</v>
      </c>
      <c r="BI227" s="175">
        <f>IF(N227="nulová",J227,0)</f>
        <v>0</v>
      </c>
      <c r="BJ227" s="16" t="s">
        <v>19</v>
      </c>
      <c r="BK227" s="175">
        <f>ROUND(I227*H227,2)</f>
        <v>320</v>
      </c>
      <c r="BL227" s="16" t="s">
        <v>198</v>
      </c>
      <c r="BM227" s="174" t="s">
        <v>673</v>
      </c>
    </row>
    <row r="228" s="2" customFormat="1" ht="16.5" customHeight="1">
      <c r="A228" s="29"/>
      <c r="B228" s="162"/>
      <c r="C228" s="163" t="s">
        <v>435</v>
      </c>
      <c r="D228" s="163" t="s">
        <v>126</v>
      </c>
      <c r="E228" s="164" t="s">
        <v>436</v>
      </c>
      <c r="F228" s="165" t="s">
        <v>437</v>
      </c>
      <c r="G228" s="166" t="s">
        <v>206</v>
      </c>
      <c r="H228" s="167">
        <v>32</v>
      </c>
      <c r="I228" s="168">
        <v>90</v>
      </c>
      <c r="J228" s="168">
        <f>ROUND(I228*H228,2)</f>
        <v>2880</v>
      </c>
      <c r="K228" s="169"/>
      <c r="L228" s="30"/>
      <c r="M228" s="170" t="s">
        <v>1</v>
      </c>
      <c r="N228" s="171" t="s">
        <v>41</v>
      </c>
      <c r="O228" s="172">
        <v>0.029999999999999999</v>
      </c>
      <c r="P228" s="172">
        <f>O228*H228</f>
        <v>0.95999999999999996</v>
      </c>
      <c r="Q228" s="172">
        <v>0</v>
      </c>
      <c r="R228" s="172">
        <f>Q228*H228</f>
        <v>0</v>
      </c>
      <c r="S228" s="172">
        <v>0</v>
      </c>
      <c r="T228" s="173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4" t="s">
        <v>198</v>
      </c>
      <c r="AT228" s="174" t="s">
        <v>126</v>
      </c>
      <c r="AU228" s="174" t="s">
        <v>85</v>
      </c>
      <c r="AY228" s="16" t="s">
        <v>124</v>
      </c>
      <c r="BE228" s="175">
        <f>IF(N228="základní",J228,0)</f>
        <v>2880</v>
      </c>
      <c r="BF228" s="175">
        <f>IF(N228="snížená",J228,0)</f>
        <v>0</v>
      </c>
      <c r="BG228" s="175">
        <f>IF(N228="zákl. přenesená",J228,0)</f>
        <v>0</v>
      </c>
      <c r="BH228" s="175">
        <f>IF(N228="sníž. přenesená",J228,0)</f>
        <v>0</v>
      </c>
      <c r="BI228" s="175">
        <f>IF(N228="nulová",J228,0)</f>
        <v>0</v>
      </c>
      <c r="BJ228" s="16" t="s">
        <v>19</v>
      </c>
      <c r="BK228" s="175">
        <f>ROUND(I228*H228,2)</f>
        <v>2880</v>
      </c>
      <c r="BL228" s="16" t="s">
        <v>198</v>
      </c>
      <c r="BM228" s="174" t="s">
        <v>674</v>
      </c>
    </row>
    <row r="229" s="12" customFormat="1" ht="22.8" customHeight="1">
      <c r="A229" s="12"/>
      <c r="B229" s="150"/>
      <c r="C229" s="12"/>
      <c r="D229" s="151" t="s">
        <v>75</v>
      </c>
      <c r="E229" s="160" t="s">
        <v>439</v>
      </c>
      <c r="F229" s="160" t="s">
        <v>440</v>
      </c>
      <c r="G229" s="12"/>
      <c r="H229" s="12"/>
      <c r="I229" s="12"/>
      <c r="J229" s="161">
        <f>BK229</f>
        <v>36290</v>
      </c>
      <c r="K229" s="12"/>
      <c r="L229" s="150"/>
      <c r="M229" s="154"/>
      <c r="N229" s="155"/>
      <c r="O229" s="155"/>
      <c r="P229" s="156">
        <f>SUM(P230:P240)</f>
        <v>2.222</v>
      </c>
      <c r="Q229" s="155"/>
      <c r="R229" s="156">
        <f>SUM(R230:R240)</f>
        <v>0.022070000000000003</v>
      </c>
      <c r="S229" s="155"/>
      <c r="T229" s="157">
        <f>SUM(T230:T240)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51" t="s">
        <v>85</v>
      </c>
      <c r="AT229" s="158" t="s">
        <v>75</v>
      </c>
      <c r="AU229" s="158" t="s">
        <v>19</v>
      </c>
      <c r="AY229" s="151" t="s">
        <v>124</v>
      </c>
      <c r="BK229" s="159">
        <f>SUM(BK230:BK240)</f>
        <v>36290</v>
      </c>
    </row>
    <row r="230" s="2" customFormat="1" ht="21.75" customHeight="1">
      <c r="A230" s="29"/>
      <c r="B230" s="162"/>
      <c r="C230" s="163" t="s">
        <v>441</v>
      </c>
      <c r="D230" s="163" t="s">
        <v>126</v>
      </c>
      <c r="E230" s="164" t="s">
        <v>442</v>
      </c>
      <c r="F230" s="165" t="s">
        <v>443</v>
      </c>
      <c r="G230" s="166" t="s">
        <v>206</v>
      </c>
      <c r="H230" s="167">
        <v>2</v>
      </c>
      <c r="I230" s="168">
        <v>249</v>
      </c>
      <c r="J230" s="168">
        <f>ROUND(I230*H230,2)</f>
        <v>498</v>
      </c>
      <c r="K230" s="169"/>
      <c r="L230" s="30"/>
      <c r="M230" s="170" t="s">
        <v>1</v>
      </c>
      <c r="N230" s="171" t="s">
        <v>41</v>
      </c>
      <c r="O230" s="172">
        <v>0.10299999999999999</v>
      </c>
      <c r="P230" s="172">
        <f>O230*H230</f>
        <v>0.20599999999999999</v>
      </c>
      <c r="Q230" s="172">
        <v>0.00024000000000000001</v>
      </c>
      <c r="R230" s="172">
        <f>Q230*H230</f>
        <v>0.00048000000000000001</v>
      </c>
      <c r="S230" s="172">
        <v>0</v>
      </c>
      <c r="T230" s="173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4" t="s">
        <v>198</v>
      </c>
      <c r="AT230" s="174" t="s">
        <v>126</v>
      </c>
      <c r="AU230" s="174" t="s">
        <v>85</v>
      </c>
      <c r="AY230" s="16" t="s">
        <v>124</v>
      </c>
      <c r="BE230" s="175">
        <f>IF(N230="základní",J230,0)</f>
        <v>498</v>
      </c>
      <c r="BF230" s="175">
        <f>IF(N230="snížená",J230,0)</f>
        <v>0</v>
      </c>
      <c r="BG230" s="175">
        <f>IF(N230="zákl. přenesená",J230,0)</f>
        <v>0</v>
      </c>
      <c r="BH230" s="175">
        <f>IF(N230="sníž. přenesená",J230,0)</f>
        <v>0</v>
      </c>
      <c r="BI230" s="175">
        <f>IF(N230="nulová",J230,0)</f>
        <v>0</v>
      </c>
      <c r="BJ230" s="16" t="s">
        <v>19</v>
      </c>
      <c r="BK230" s="175">
        <f>ROUND(I230*H230,2)</f>
        <v>498</v>
      </c>
      <c r="BL230" s="16" t="s">
        <v>198</v>
      </c>
      <c r="BM230" s="174" t="s">
        <v>675</v>
      </c>
    </row>
    <row r="231" s="2" customFormat="1" ht="21.75" customHeight="1">
      <c r="A231" s="29"/>
      <c r="B231" s="162"/>
      <c r="C231" s="163" t="s">
        <v>445</v>
      </c>
      <c r="D231" s="163" t="s">
        <v>126</v>
      </c>
      <c r="E231" s="164" t="s">
        <v>446</v>
      </c>
      <c r="F231" s="165" t="s">
        <v>447</v>
      </c>
      <c r="G231" s="166" t="s">
        <v>206</v>
      </c>
      <c r="H231" s="167">
        <v>5</v>
      </c>
      <c r="I231" s="168">
        <v>232</v>
      </c>
      <c r="J231" s="168">
        <f>ROUND(I231*H231,2)</f>
        <v>1160</v>
      </c>
      <c r="K231" s="169"/>
      <c r="L231" s="30"/>
      <c r="M231" s="170" t="s">
        <v>1</v>
      </c>
      <c r="N231" s="171" t="s">
        <v>41</v>
      </c>
      <c r="O231" s="172">
        <v>0.082000000000000003</v>
      </c>
      <c r="P231" s="172">
        <f>O231*H231</f>
        <v>0.41000000000000003</v>
      </c>
      <c r="Q231" s="172">
        <v>0.00022000000000000001</v>
      </c>
      <c r="R231" s="172">
        <f>Q231*H231</f>
        <v>0.0011000000000000001</v>
      </c>
      <c r="S231" s="172">
        <v>0</v>
      </c>
      <c r="T231" s="173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4" t="s">
        <v>198</v>
      </c>
      <c r="AT231" s="174" t="s">
        <v>126</v>
      </c>
      <c r="AU231" s="174" t="s">
        <v>85</v>
      </c>
      <c r="AY231" s="16" t="s">
        <v>124</v>
      </c>
      <c r="BE231" s="175">
        <f>IF(N231="základní",J231,0)</f>
        <v>1160</v>
      </c>
      <c r="BF231" s="175">
        <f>IF(N231="snížená",J231,0)</f>
        <v>0</v>
      </c>
      <c r="BG231" s="175">
        <f>IF(N231="zákl. přenesená",J231,0)</f>
        <v>0</v>
      </c>
      <c r="BH231" s="175">
        <f>IF(N231="sníž. přenesená",J231,0)</f>
        <v>0</v>
      </c>
      <c r="BI231" s="175">
        <f>IF(N231="nulová",J231,0)</f>
        <v>0</v>
      </c>
      <c r="BJ231" s="16" t="s">
        <v>19</v>
      </c>
      <c r="BK231" s="175">
        <f>ROUND(I231*H231,2)</f>
        <v>1160</v>
      </c>
      <c r="BL231" s="16" t="s">
        <v>198</v>
      </c>
      <c r="BM231" s="174" t="s">
        <v>676</v>
      </c>
    </row>
    <row r="232" s="2" customFormat="1" ht="21.75" customHeight="1">
      <c r="A232" s="29"/>
      <c r="B232" s="162"/>
      <c r="C232" s="163" t="s">
        <v>449</v>
      </c>
      <c r="D232" s="163" t="s">
        <v>126</v>
      </c>
      <c r="E232" s="164" t="s">
        <v>450</v>
      </c>
      <c r="F232" s="165" t="s">
        <v>451</v>
      </c>
      <c r="G232" s="166" t="s">
        <v>206</v>
      </c>
      <c r="H232" s="167">
        <v>1</v>
      </c>
      <c r="I232" s="168">
        <v>334</v>
      </c>
      <c r="J232" s="168">
        <f>ROUND(I232*H232,2)</f>
        <v>334</v>
      </c>
      <c r="K232" s="169"/>
      <c r="L232" s="30"/>
      <c r="M232" s="170" t="s">
        <v>1</v>
      </c>
      <c r="N232" s="171" t="s">
        <v>41</v>
      </c>
      <c r="O232" s="172">
        <v>0.20599999999999999</v>
      </c>
      <c r="P232" s="172">
        <f>O232*H232</f>
        <v>0.20599999999999999</v>
      </c>
      <c r="Q232" s="172">
        <v>0.00033</v>
      </c>
      <c r="R232" s="172">
        <f>Q232*H232</f>
        <v>0.00033</v>
      </c>
      <c r="S232" s="172">
        <v>0</v>
      </c>
      <c r="T232" s="173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4" t="s">
        <v>198</v>
      </c>
      <c r="AT232" s="174" t="s">
        <v>126</v>
      </c>
      <c r="AU232" s="174" t="s">
        <v>85</v>
      </c>
      <c r="AY232" s="16" t="s">
        <v>124</v>
      </c>
      <c r="BE232" s="175">
        <f>IF(N232="základní",J232,0)</f>
        <v>334</v>
      </c>
      <c r="BF232" s="175">
        <f>IF(N232="snížená",J232,0)</f>
        <v>0</v>
      </c>
      <c r="BG232" s="175">
        <f>IF(N232="zákl. přenesená",J232,0)</f>
        <v>0</v>
      </c>
      <c r="BH232" s="175">
        <f>IF(N232="sníž. přenesená",J232,0)</f>
        <v>0</v>
      </c>
      <c r="BI232" s="175">
        <f>IF(N232="nulová",J232,0)</f>
        <v>0</v>
      </c>
      <c r="BJ232" s="16" t="s">
        <v>19</v>
      </c>
      <c r="BK232" s="175">
        <f>ROUND(I232*H232,2)</f>
        <v>334</v>
      </c>
      <c r="BL232" s="16" t="s">
        <v>198</v>
      </c>
      <c r="BM232" s="174" t="s">
        <v>677</v>
      </c>
    </row>
    <row r="233" s="2" customFormat="1" ht="21.75" customHeight="1">
      <c r="A233" s="29"/>
      <c r="B233" s="162"/>
      <c r="C233" s="163" t="s">
        <v>453</v>
      </c>
      <c r="D233" s="163" t="s">
        <v>126</v>
      </c>
      <c r="E233" s="164" t="s">
        <v>454</v>
      </c>
      <c r="F233" s="165" t="s">
        <v>455</v>
      </c>
      <c r="G233" s="166" t="s">
        <v>206</v>
      </c>
      <c r="H233" s="167">
        <v>7</v>
      </c>
      <c r="I233" s="168">
        <v>374</v>
      </c>
      <c r="J233" s="168">
        <f>ROUND(I233*H233,2)</f>
        <v>2618</v>
      </c>
      <c r="K233" s="169"/>
      <c r="L233" s="30"/>
      <c r="M233" s="170" t="s">
        <v>1</v>
      </c>
      <c r="N233" s="171" t="s">
        <v>41</v>
      </c>
      <c r="O233" s="172">
        <v>0.20000000000000001</v>
      </c>
      <c r="P233" s="172">
        <f>O233*H233</f>
        <v>1.4000000000000001</v>
      </c>
      <c r="Q233" s="172">
        <v>0.00035</v>
      </c>
      <c r="R233" s="172">
        <f>Q233*H233</f>
        <v>0.0024499999999999999</v>
      </c>
      <c r="S233" s="172">
        <v>0</v>
      </c>
      <c r="T233" s="173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4" t="s">
        <v>198</v>
      </c>
      <c r="AT233" s="174" t="s">
        <v>126</v>
      </c>
      <c r="AU233" s="174" t="s">
        <v>85</v>
      </c>
      <c r="AY233" s="16" t="s">
        <v>124</v>
      </c>
      <c r="BE233" s="175">
        <f>IF(N233="základní",J233,0)</f>
        <v>2618</v>
      </c>
      <c r="BF233" s="175">
        <f>IF(N233="snížená",J233,0)</f>
        <v>0</v>
      </c>
      <c r="BG233" s="175">
        <f>IF(N233="zákl. přenesená",J233,0)</f>
        <v>0</v>
      </c>
      <c r="BH233" s="175">
        <f>IF(N233="sníž. přenesená",J233,0)</f>
        <v>0</v>
      </c>
      <c r="BI233" s="175">
        <f>IF(N233="nulová",J233,0)</f>
        <v>0</v>
      </c>
      <c r="BJ233" s="16" t="s">
        <v>19</v>
      </c>
      <c r="BK233" s="175">
        <f>ROUND(I233*H233,2)</f>
        <v>2618</v>
      </c>
      <c r="BL233" s="16" t="s">
        <v>198</v>
      </c>
      <c r="BM233" s="174" t="s">
        <v>678</v>
      </c>
    </row>
    <row r="234" s="2" customFormat="1" ht="33" customHeight="1">
      <c r="A234" s="29"/>
      <c r="B234" s="162"/>
      <c r="C234" s="184" t="s">
        <v>457</v>
      </c>
      <c r="D234" s="184" t="s">
        <v>173</v>
      </c>
      <c r="E234" s="185" t="s">
        <v>458</v>
      </c>
      <c r="F234" s="186" t="s">
        <v>459</v>
      </c>
      <c r="G234" s="187" t="s">
        <v>206</v>
      </c>
      <c r="H234" s="188">
        <v>12</v>
      </c>
      <c r="I234" s="189">
        <v>550</v>
      </c>
      <c r="J234" s="189">
        <f>ROUND(I234*H234,2)</f>
        <v>6600</v>
      </c>
      <c r="K234" s="190"/>
      <c r="L234" s="191"/>
      <c r="M234" s="192" t="s">
        <v>1</v>
      </c>
      <c r="N234" s="193" t="s">
        <v>41</v>
      </c>
      <c r="O234" s="172">
        <v>0</v>
      </c>
      <c r="P234" s="172">
        <f>O234*H234</f>
        <v>0</v>
      </c>
      <c r="Q234" s="172">
        <v>0.00023000000000000001</v>
      </c>
      <c r="R234" s="172">
        <f>Q234*H234</f>
        <v>0.0027600000000000003</v>
      </c>
      <c r="S234" s="172">
        <v>0</v>
      </c>
      <c r="T234" s="173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4" t="s">
        <v>226</v>
      </c>
      <c r="AT234" s="174" t="s">
        <v>173</v>
      </c>
      <c r="AU234" s="174" t="s">
        <v>85</v>
      </c>
      <c r="AY234" s="16" t="s">
        <v>124</v>
      </c>
      <c r="BE234" s="175">
        <f>IF(N234="základní",J234,0)</f>
        <v>6600</v>
      </c>
      <c r="BF234" s="175">
        <f>IF(N234="snížená",J234,0)</f>
        <v>0</v>
      </c>
      <c r="BG234" s="175">
        <f>IF(N234="zákl. přenesená",J234,0)</f>
        <v>0</v>
      </c>
      <c r="BH234" s="175">
        <f>IF(N234="sníž. přenesená",J234,0)</f>
        <v>0</v>
      </c>
      <c r="BI234" s="175">
        <f>IF(N234="nulová",J234,0)</f>
        <v>0</v>
      </c>
      <c r="BJ234" s="16" t="s">
        <v>19</v>
      </c>
      <c r="BK234" s="175">
        <f>ROUND(I234*H234,2)</f>
        <v>6600</v>
      </c>
      <c r="BL234" s="16" t="s">
        <v>198</v>
      </c>
      <c r="BM234" s="174" t="s">
        <v>679</v>
      </c>
    </row>
    <row r="235" s="2" customFormat="1" ht="21.75" customHeight="1">
      <c r="A235" s="29"/>
      <c r="B235" s="162"/>
      <c r="C235" s="184" t="s">
        <v>461</v>
      </c>
      <c r="D235" s="184" t="s">
        <v>173</v>
      </c>
      <c r="E235" s="185" t="s">
        <v>462</v>
      </c>
      <c r="F235" s="186" t="s">
        <v>463</v>
      </c>
      <c r="G235" s="187" t="s">
        <v>206</v>
      </c>
      <c r="H235" s="188">
        <v>38</v>
      </c>
      <c r="I235" s="189">
        <v>95</v>
      </c>
      <c r="J235" s="189">
        <f>ROUND(I235*H235,2)</f>
        <v>3610</v>
      </c>
      <c r="K235" s="190"/>
      <c r="L235" s="191"/>
      <c r="M235" s="192" t="s">
        <v>1</v>
      </c>
      <c r="N235" s="193" t="s">
        <v>41</v>
      </c>
      <c r="O235" s="172">
        <v>0</v>
      </c>
      <c r="P235" s="172">
        <f>O235*H235</f>
        <v>0</v>
      </c>
      <c r="Q235" s="172">
        <v>0.00023000000000000001</v>
      </c>
      <c r="R235" s="172">
        <f>Q235*H235</f>
        <v>0.0087399999999999995</v>
      </c>
      <c r="S235" s="172">
        <v>0</v>
      </c>
      <c r="T235" s="173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4" t="s">
        <v>226</v>
      </c>
      <c r="AT235" s="174" t="s">
        <v>173</v>
      </c>
      <c r="AU235" s="174" t="s">
        <v>85</v>
      </c>
      <c r="AY235" s="16" t="s">
        <v>124</v>
      </c>
      <c r="BE235" s="175">
        <f>IF(N235="základní",J235,0)</f>
        <v>3610</v>
      </c>
      <c r="BF235" s="175">
        <f>IF(N235="snížená",J235,0)</f>
        <v>0</v>
      </c>
      <c r="BG235" s="175">
        <f>IF(N235="zákl. přenesená",J235,0)</f>
        <v>0</v>
      </c>
      <c r="BH235" s="175">
        <f>IF(N235="sníž. přenesená",J235,0)</f>
        <v>0</v>
      </c>
      <c r="BI235" s="175">
        <f>IF(N235="nulová",J235,0)</f>
        <v>0</v>
      </c>
      <c r="BJ235" s="16" t="s">
        <v>19</v>
      </c>
      <c r="BK235" s="175">
        <f>ROUND(I235*H235,2)</f>
        <v>3610</v>
      </c>
      <c r="BL235" s="16" t="s">
        <v>198</v>
      </c>
      <c r="BM235" s="174" t="s">
        <v>680</v>
      </c>
    </row>
    <row r="236" s="2" customFormat="1" ht="21.75" customHeight="1">
      <c r="A236" s="29"/>
      <c r="B236" s="162"/>
      <c r="C236" s="184" t="s">
        <v>465</v>
      </c>
      <c r="D236" s="184" t="s">
        <v>173</v>
      </c>
      <c r="E236" s="185" t="s">
        <v>466</v>
      </c>
      <c r="F236" s="186" t="s">
        <v>467</v>
      </c>
      <c r="G236" s="187" t="s">
        <v>206</v>
      </c>
      <c r="H236" s="188">
        <v>16</v>
      </c>
      <c r="I236" s="189">
        <v>450</v>
      </c>
      <c r="J236" s="189">
        <f>ROUND(I236*H236,2)</f>
        <v>7200</v>
      </c>
      <c r="K236" s="190"/>
      <c r="L236" s="191"/>
      <c r="M236" s="192" t="s">
        <v>1</v>
      </c>
      <c r="N236" s="193" t="s">
        <v>41</v>
      </c>
      <c r="O236" s="172">
        <v>0</v>
      </c>
      <c r="P236" s="172">
        <f>O236*H236</f>
        <v>0</v>
      </c>
      <c r="Q236" s="172">
        <v>0.00023000000000000001</v>
      </c>
      <c r="R236" s="172">
        <f>Q236*H236</f>
        <v>0.0036800000000000001</v>
      </c>
      <c r="S236" s="172">
        <v>0</v>
      </c>
      <c r="T236" s="173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4" t="s">
        <v>226</v>
      </c>
      <c r="AT236" s="174" t="s">
        <v>173</v>
      </c>
      <c r="AU236" s="174" t="s">
        <v>85</v>
      </c>
      <c r="AY236" s="16" t="s">
        <v>124</v>
      </c>
      <c r="BE236" s="175">
        <f>IF(N236="základní",J236,0)</f>
        <v>7200</v>
      </c>
      <c r="BF236" s="175">
        <f>IF(N236="snížená",J236,0)</f>
        <v>0</v>
      </c>
      <c r="BG236" s="175">
        <f>IF(N236="zákl. přenesená",J236,0)</f>
        <v>0</v>
      </c>
      <c r="BH236" s="175">
        <f>IF(N236="sníž. přenesená",J236,0)</f>
        <v>0</v>
      </c>
      <c r="BI236" s="175">
        <f>IF(N236="nulová",J236,0)</f>
        <v>0</v>
      </c>
      <c r="BJ236" s="16" t="s">
        <v>19</v>
      </c>
      <c r="BK236" s="175">
        <f>ROUND(I236*H236,2)</f>
        <v>7200</v>
      </c>
      <c r="BL236" s="16" t="s">
        <v>198</v>
      </c>
      <c r="BM236" s="174" t="s">
        <v>681</v>
      </c>
    </row>
    <row r="237" s="2" customFormat="1" ht="33" customHeight="1">
      <c r="A237" s="29"/>
      <c r="B237" s="162"/>
      <c r="C237" s="184" t="s">
        <v>469</v>
      </c>
      <c r="D237" s="184" t="s">
        <v>173</v>
      </c>
      <c r="E237" s="185" t="s">
        <v>470</v>
      </c>
      <c r="F237" s="186" t="s">
        <v>471</v>
      </c>
      <c r="G237" s="187" t="s">
        <v>206</v>
      </c>
      <c r="H237" s="188">
        <v>4</v>
      </c>
      <c r="I237" s="189">
        <v>370</v>
      </c>
      <c r="J237" s="189">
        <f>ROUND(I237*H237,2)</f>
        <v>1480</v>
      </c>
      <c r="K237" s="190"/>
      <c r="L237" s="191"/>
      <c r="M237" s="192" t="s">
        <v>1</v>
      </c>
      <c r="N237" s="193" t="s">
        <v>41</v>
      </c>
      <c r="O237" s="172">
        <v>0</v>
      </c>
      <c r="P237" s="172">
        <f>O237*H237</f>
        <v>0</v>
      </c>
      <c r="Q237" s="172">
        <v>0.00023000000000000001</v>
      </c>
      <c r="R237" s="172">
        <f>Q237*H237</f>
        <v>0.00092000000000000003</v>
      </c>
      <c r="S237" s="172">
        <v>0</v>
      </c>
      <c r="T237" s="173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4" t="s">
        <v>226</v>
      </c>
      <c r="AT237" s="174" t="s">
        <v>173</v>
      </c>
      <c r="AU237" s="174" t="s">
        <v>85</v>
      </c>
      <c r="AY237" s="16" t="s">
        <v>124</v>
      </c>
      <c r="BE237" s="175">
        <f>IF(N237="základní",J237,0)</f>
        <v>1480</v>
      </c>
      <c r="BF237" s="175">
        <f>IF(N237="snížená",J237,0)</f>
        <v>0</v>
      </c>
      <c r="BG237" s="175">
        <f>IF(N237="zákl. přenesená",J237,0)</f>
        <v>0</v>
      </c>
      <c r="BH237" s="175">
        <f>IF(N237="sníž. přenesená",J237,0)</f>
        <v>0</v>
      </c>
      <c r="BI237" s="175">
        <f>IF(N237="nulová",J237,0)</f>
        <v>0</v>
      </c>
      <c r="BJ237" s="16" t="s">
        <v>19</v>
      </c>
      <c r="BK237" s="175">
        <f>ROUND(I237*H237,2)</f>
        <v>1480</v>
      </c>
      <c r="BL237" s="16" t="s">
        <v>198</v>
      </c>
      <c r="BM237" s="174" t="s">
        <v>682</v>
      </c>
    </row>
    <row r="238" s="2" customFormat="1" ht="33" customHeight="1">
      <c r="A238" s="29"/>
      <c r="B238" s="162"/>
      <c r="C238" s="184" t="s">
        <v>473</v>
      </c>
      <c r="D238" s="184" t="s">
        <v>173</v>
      </c>
      <c r="E238" s="185" t="s">
        <v>474</v>
      </c>
      <c r="F238" s="186" t="s">
        <v>475</v>
      </c>
      <c r="G238" s="187" t="s">
        <v>206</v>
      </c>
      <c r="H238" s="188">
        <v>4</v>
      </c>
      <c r="I238" s="189">
        <v>260</v>
      </c>
      <c r="J238" s="189">
        <f>ROUND(I238*H238,2)</f>
        <v>1040</v>
      </c>
      <c r="K238" s="190"/>
      <c r="L238" s="191"/>
      <c r="M238" s="192" t="s">
        <v>1</v>
      </c>
      <c r="N238" s="193" t="s">
        <v>41</v>
      </c>
      <c r="O238" s="172">
        <v>0</v>
      </c>
      <c r="P238" s="172">
        <f>O238*H238</f>
        <v>0</v>
      </c>
      <c r="Q238" s="172">
        <v>0.00023000000000000001</v>
      </c>
      <c r="R238" s="172">
        <f>Q238*H238</f>
        <v>0.00092000000000000003</v>
      </c>
      <c r="S238" s="172">
        <v>0</v>
      </c>
      <c r="T238" s="173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4" t="s">
        <v>226</v>
      </c>
      <c r="AT238" s="174" t="s">
        <v>173</v>
      </c>
      <c r="AU238" s="174" t="s">
        <v>85</v>
      </c>
      <c r="AY238" s="16" t="s">
        <v>124</v>
      </c>
      <c r="BE238" s="175">
        <f>IF(N238="základní",J238,0)</f>
        <v>1040</v>
      </c>
      <c r="BF238" s="175">
        <f>IF(N238="snížená",J238,0)</f>
        <v>0</v>
      </c>
      <c r="BG238" s="175">
        <f>IF(N238="zákl. přenesená",J238,0)</f>
        <v>0</v>
      </c>
      <c r="BH238" s="175">
        <f>IF(N238="sníž. přenesená",J238,0)</f>
        <v>0</v>
      </c>
      <c r="BI238" s="175">
        <f>IF(N238="nulová",J238,0)</f>
        <v>0</v>
      </c>
      <c r="BJ238" s="16" t="s">
        <v>19</v>
      </c>
      <c r="BK238" s="175">
        <f>ROUND(I238*H238,2)</f>
        <v>1040</v>
      </c>
      <c r="BL238" s="16" t="s">
        <v>198</v>
      </c>
      <c r="BM238" s="174" t="s">
        <v>683</v>
      </c>
    </row>
    <row r="239" s="2" customFormat="1" ht="21.75" customHeight="1">
      <c r="A239" s="29"/>
      <c r="B239" s="162"/>
      <c r="C239" s="163" t="s">
        <v>477</v>
      </c>
      <c r="D239" s="163" t="s">
        <v>126</v>
      </c>
      <c r="E239" s="164" t="s">
        <v>478</v>
      </c>
      <c r="F239" s="165" t="s">
        <v>479</v>
      </c>
      <c r="G239" s="166" t="s">
        <v>206</v>
      </c>
      <c r="H239" s="167">
        <v>1</v>
      </c>
      <c r="I239" s="168">
        <v>950</v>
      </c>
      <c r="J239" s="168">
        <f>ROUND(I239*H239,2)</f>
        <v>950</v>
      </c>
      <c r="K239" s="169"/>
      <c r="L239" s="30"/>
      <c r="M239" s="170" t="s">
        <v>1</v>
      </c>
      <c r="N239" s="171" t="s">
        <v>41</v>
      </c>
      <c r="O239" s="172">
        <v>0</v>
      </c>
      <c r="P239" s="172">
        <f>O239*H239</f>
        <v>0</v>
      </c>
      <c r="Q239" s="172">
        <v>0</v>
      </c>
      <c r="R239" s="172">
        <f>Q239*H239</f>
        <v>0</v>
      </c>
      <c r="S239" s="172">
        <v>0</v>
      </c>
      <c r="T239" s="173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4" t="s">
        <v>198</v>
      </c>
      <c r="AT239" s="174" t="s">
        <v>126</v>
      </c>
      <c r="AU239" s="174" t="s">
        <v>85</v>
      </c>
      <c r="AY239" s="16" t="s">
        <v>124</v>
      </c>
      <c r="BE239" s="175">
        <f>IF(N239="základní",J239,0)</f>
        <v>950</v>
      </c>
      <c r="BF239" s="175">
        <f>IF(N239="snížená",J239,0)</f>
        <v>0</v>
      </c>
      <c r="BG239" s="175">
        <f>IF(N239="zákl. přenesená",J239,0)</f>
        <v>0</v>
      </c>
      <c r="BH239" s="175">
        <f>IF(N239="sníž. přenesená",J239,0)</f>
        <v>0</v>
      </c>
      <c r="BI239" s="175">
        <f>IF(N239="nulová",J239,0)</f>
        <v>0</v>
      </c>
      <c r="BJ239" s="16" t="s">
        <v>19</v>
      </c>
      <c r="BK239" s="175">
        <f>ROUND(I239*H239,2)</f>
        <v>950</v>
      </c>
      <c r="BL239" s="16" t="s">
        <v>198</v>
      </c>
      <c r="BM239" s="174" t="s">
        <v>684</v>
      </c>
    </row>
    <row r="240" s="2" customFormat="1" ht="55.5" customHeight="1">
      <c r="A240" s="29"/>
      <c r="B240" s="162"/>
      <c r="C240" s="184" t="s">
        <v>481</v>
      </c>
      <c r="D240" s="184" t="s">
        <v>173</v>
      </c>
      <c r="E240" s="185" t="s">
        <v>482</v>
      </c>
      <c r="F240" s="186" t="s">
        <v>483</v>
      </c>
      <c r="G240" s="187" t="s">
        <v>206</v>
      </c>
      <c r="H240" s="188">
        <v>3</v>
      </c>
      <c r="I240" s="189">
        <v>3600</v>
      </c>
      <c r="J240" s="189">
        <f>ROUND(I240*H240,2)</f>
        <v>10800</v>
      </c>
      <c r="K240" s="190"/>
      <c r="L240" s="191"/>
      <c r="M240" s="192" t="s">
        <v>1</v>
      </c>
      <c r="N240" s="193" t="s">
        <v>41</v>
      </c>
      <c r="O240" s="172">
        <v>0</v>
      </c>
      <c r="P240" s="172">
        <f>O240*H240</f>
        <v>0</v>
      </c>
      <c r="Q240" s="172">
        <v>0.00023000000000000001</v>
      </c>
      <c r="R240" s="172">
        <f>Q240*H240</f>
        <v>0.00069000000000000008</v>
      </c>
      <c r="S240" s="172">
        <v>0</v>
      </c>
      <c r="T240" s="173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4" t="s">
        <v>226</v>
      </c>
      <c r="AT240" s="174" t="s">
        <v>173</v>
      </c>
      <c r="AU240" s="174" t="s">
        <v>85</v>
      </c>
      <c r="AY240" s="16" t="s">
        <v>124</v>
      </c>
      <c r="BE240" s="175">
        <f>IF(N240="základní",J240,0)</f>
        <v>10800</v>
      </c>
      <c r="BF240" s="175">
        <f>IF(N240="snížená",J240,0)</f>
        <v>0</v>
      </c>
      <c r="BG240" s="175">
        <f>IF(N240="zákl. přenesená",J240,0)</f>
        <v>0</v>
      </c>
      <c r="BH240" s="175">
        <f>IF(N240="sníž. přenesená",J240,0)</f>
        <v>0</v>
      </c>
      <c r="BI240" s="175">
        <f>IF(N240="nulová",J240,0)</f>
        <v>0</v>
      </c>
      <c r="BJ240" s="16" t="s">
        <v>19</v>
      </c>
      <c r="BK240" s="175">
        <f>ROUND(I240*H240,2)</f>
        <v>10800</v>
      </c>
      <c r="BL240" s="16" t="s">
        <v>198</v>
      </c>
      <c r="BM240" s="174" t="s">
        <v>685</v>
      </c>
    </row>
    <row r="241" s="12" customFormat="1" ht="22.8" customHeight="1">
      <c r="A241" s="12"/>
      <c r="B241" s="150"/>
      <c r="C241" s="12"/>
      <c r="D241" s="151" t="s">
        <v>75</v>
      </c>
      <c r="E241" s="160" t="s">
        <v>485</v>
      </c>
      <c r="F241" s="160" t="s">
        <v>486</v>
      </c>
      <c r="G241" s="12"/>
      <c r="H241" s="12"/>
      <c r="I241" s="12"/>
      <c r="J241" s="161">
        <f>BK241</f>
        <v>105957.89999999999</v>
      </c>
      <c r="K241" s="12"/>
      <c r="L241" s="150"/>
      <c r="M241" s="154"/>
      <c r="N241" s="155"/>
      <c r="O241" s="155"/>
      <c r="P241" s="156">
        <f>SUM(P242:P271)</f>
        <v>34.696600000000004</v>
      </c>
      <c r="Q241" s="155"/>
      <c r="R241" s="156">
        <f>SUM(R242:R271)</f>
        <v>0.29086500000000004</v>
      </c>
      <c r="S241" s="155"/>
      <c r="T241" s="157">
        <f>SUM(T242:T271)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51" t="s">
        <v>85</v>
      </c>
      <c r="AT241" s="158" t="s">
        <v>75</v>
      </c>
      <c r="AU241" s="158" t="s">
        <v>19</v>
      </c>
      <c r="AY241" s="151" t="s">
        <v>124</v>
      </c>
      <c r="BK241" s="159">
        <f>SUM(BK242:BK271)</f>
        <v>105957.89999999999</v>
      </c>
    </row>
    <row r="242" s="2" customFormat="1" ht="21.75" customHeight="1">
      <c r="A242" s="29"/>
      <c r="B242" s="162"/>
      <c r="C242" s="163" t="s">
        <v>487</v>
      </c>
      <c r="D242" s="163" t="s">
        <v>126</v>
      </c>
      <c r="E242" s="164" t="s">
        <v>488</v>
      </c>
      <c r="F242" s="165" t="s">
        <v>489</v>
      </c>
      <c r="G242" s="166" t="s">
        <v>206</v>
      </c>
      <c r="H242" s="167">
        <v>16</v>
      </c>
      <c r="I242" s="168">
        <v>124</v>
      </c>
      <c r="J242" s="168">
        <f>ROUND(I242*H242,2)</f>
        <v>1984</v>
      </c>
      <c r="K242" s="169"/>
      <c r="L242" s="30"/>
      <c r="M242" s="170" t="s">
        <v>1</v>
      </c>
      <c r="N242" s="171" t="s">
        <v>41</v>
      </c>
      <c r="O242" s="172">
        <v>0.26800000000000002</v>
      </c>
      <c r="P242" s="172">
        <f>O242*H242</f>
        <v>4.2880000000000003</v>
      </c>
      <c r="Q242" s="172">
        <v>0</v>
      </c>
      <c r="R242" s="172">
        <f>Q242*H242</f>
        <v>0</v>
      </c>
      <c r="S242" s="172">
        <v>0</v>
      </c>
      <c r="T242" s="173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4" t="s">
        <v>198</v>
      </c>
      <c r="AT242" s="174" t="s">
        <v>126</v>
      </c>
      <c r="AU242" s="174" t="s">
        <v>85</v>
      </c>
      <c r="AY242" s="16" t="s">
        <v>124</v>
      </c>
      <c r="BE242" s="175">
        <f>IF(N242="základní",J242,0)</f>
        <v>1984</v>
      </c>
      <c r="BF242" s="175">
        <f>IF(N242="snížená",J242,0)</f>
        <v>0</v>
      </c>
      <c r="BG242" s="175">
        <f>IF(N242="zákl. přenesená",J242,0)</f>
        <v>0</v>
      </c>
      <c r="BH242" s="175">
        <f>IF(N242="sníž. přenesená",J242,0)</f>
        <v>0</v>
      </c>
      <c r="BI242" s="175">
        <f>IF(N242="nulová",J242,0)</f>
        <v>0</v>
      </c>
      <c r="BJ242" s="16" t="s">
        <v>19</v>
      </c>
      <c r="BK242" s="175">
        <f>ROUND(I242*H242,2)</f>
        <v>1984</v>
      </c>
      <c r="BL242" s="16" t="s">
        <v>198</v>
      </c>
      <c r="BM242" s="174" t="s">
        <v>686</v>
      </c>
    </row>
    <row r="243" s="13" customFormat="1">
      <c r="A243" s="13"/>
      <c r="B243" s="176"/>
      <c r="C243" s="13"/>
      <c r="D243" s="177" t="s">
        <v>132</v>
      </c>
      <c r="E243" s="178" t="s">
        <v>1</v>
      </c>
      <c r="F243" s="179" t="s">
        <v>491</v>
      </c>
      <c r="G243" s="13"/>
      <c r="H243" s="180">
        <v>16</v>
      </c>
      <c r="I243" s="13"/>
      <c r="J243" s="13"/>
      <c r="K243" s="13"/>
      <c r="L243" s="176"/>
      <c r="M243" s="181"/>
      <c r="N243" s="182"/>
      <c r="O243" s="182"/>
      <c r="P243" s="182"/>
      <c r="Q243" s="182"/>
      <c r="R243" s="182"/>
      <c r="S243" s="182"/>
      <c r="T243" s="18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78" t="s">
        <v>132</v>
      </c>
      <c r="AU243" s="178" t="s">
        <v>85</v>
      </c>
      <c r="AV243" s="13" t="s">
        <v>85</v>
      </c>
      <c r="AW243" s="13" t="s">
        <v>33</v>
      </c>
      <c r="AX243" s="13" t="s">
        <v>19</v>
      </c>
      <c r="AY243" s="178" t="s">
        <v>124</v>
      </c>
    </row>
    <row r="244" s="2" customFormat="1" ht="21.75" customHeight="1">
      <c r="A244" s="29"/>
      <c r="B244" s="162"/>
      <c r="C244" s="163" t="s">
        <v>492</v>
      </c>
      <c r="D244" s="163" t="s">
        <v>126</v>
      </c>
      <c r="E244" s="164" t="s">
        <v>493</v>
      </c>
      <c r="F244" s="165" t="s">
        <v>494</v>
      </c>
      <c r="G244" s="166" t="s">
        <v>206</v>
      </c>
      <c r="H244" s="167">
        <v>6</v>
      </c>
      <c r="I244" s="168">
        <v>352</v>
      </c>
      <c r="J244" s="168">
        <f>ROUND(I244*H244,2)</f>
        <v>2112</v>
      </c>
      <c r="K244" s="169"/>
      <c r="L244" s="30"/>
      <c r="M244" s="170" t="s">
        <v>1</v>
      </c>
      <c r="N244" s="171" t="s">
        <v>41</v>
      </c>
      <c r="O244" s="172">
        <v>0.92900000000000005</v>
      </c>
      <c r="P244" s="172">
        <f>O244*H244</f>
        <v>5.5739999999999998</v>
      </c>
      <c r="Q244" s="172">
        <v>0</v>
      </c>
      <c r="R244" s="172">
        <f>Q244*H244</f>
        <v>0</v>
      </c>
      <c r="S244" s="172">
        <v>0</v>
      </c>
      <c r="T244" s="173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4" t="s">
        <v>198</v>
      </c>
      <c r="AT244" s="174" t="s">
        <v>126</v>
      </c>
      <c r="AU244" s="174" t="s">
        <v>85</v>
      </c>
      <c r="AY244" s="16" t="s">
        <v>124</v>
      </c>
      <c r="BE244" s="175">
        <f>IF(N244="základní",J244,0)</f>
        <v>2112</v>
      </c>
      <c r="BF244" s="175">
        <f>IF(N244="snížená",J244,0)</f>
        <v>0</v>
      </c>
      <c r="BG244" s="175">
        <f>IF(N244="zákl. přenesená",J244,0)</f>
        <v>0</v>
      </c>
      <c r="BH244" s="175">
        <f>IF(N244="sníž. přenesená",J244,0)</f>
        <v>0</v>
      </c>
      <c r="BI244" s="175">
        <f>IF(N244="nulová",J244,0)</f>
        <v>0</v>
      </c>
      <c r="BJ244" s="16" t="s">
        <v>19</v>
      </c>
      <c r="BK244" s="175">
        <f>ROUND(I244*H244,2)</f>
        <v>2112</v>
      </c>
      <c r="BL244" s="16" t="s">
        <v>198</v>
      </c>
      <c r="BM244" s="174" t="s">
        <v>687</v>
      </c>
    </row>
    <row r="245" s="13" customFormat="1">
      <c r="A245" s="13"/>
      <c r="B245" s="176"/>
      <c r="C245" s="13"/>
      <c r="D245" s="177" t="s">
        <v>132</v>
      </c>
      <c r="E245" s="178" t="s">
        <v>1</v>
      </c>
      <c r="F245" s="179" t="s">
        <v>496</v>
      </c>
      <c r="G245" s="13"/>
      <c r="H245" s="180">
        <v>6</v>
      </c>
      <c r="I245" s="13"/>
      <c r="J245" s="13"/>
      <c r="K245" s="13"/>
      <c r="L245" s="176"/>
      <c r="M245" s="181"/>
      <c r="N245" s="182"/>
      <c r="O245" s="182"/>
      <c r="P245" s="182"/>
      <c r="Q245" s="182"/>
      <c r="R245" s="182"/>
      <c r="S245" s="182"/>
      <c r="T245" s="18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78" t="s">
        <v>132</v>
      </c>
      <c r="AU245" s="178" t="s">
        <v>85</v>
      </c>
      <c r="AV245" s="13" t="s">
        <v>85</v>
      </c>
      <c r="AW245" s="13" t="s">
        <v>33</v>
      </c>
      <c r="AX245" s="13" t="s">
        <v>19</v>
      </c>
      <c r="AY245" s="178" t="s">
        <v>124</v>
      </c>
    </row>
    <row r="246" s="2" customFormat="1" ht="21.75" customHeight="1">
      <c r="A246" s="29"/>
      <c r="B246" s="162"/>
      <c r="C246" s="163" t="s">
        <v>497</v>
      </c>
      <c r="D246" s="163" t="s">
        <v>126</v>
      </c>
      <c r="E246" s="164" t="s">
        <v>498</v>
      </c>
      <c r="F246" s="165" t="s">
        <v>499</v>
      </c>
      <c r="G246" s="166" t="s">
        <v>206</v>
      </c>
      <c r="H246" s="167">
        <v>1</v>
      </c>
      <c r="I246" s="168">
        <v>379</v>
      </c>
      <c r="J246" s="168">
        <f>ROUND(I246*H246,2)</f>
        <v>379</v>
      </c>
      <c r="K246" s="169"/>
      <c r="L246" s="30"/>
      <c r="M246" s="170" t="s">
        <v>1</v>
      </c>
      <c r="N246" s="171" t="s">
        <v>41</v>
      </c>
      <c r="O246" s="172">
        <v>0.997</v>
      </c>
      <c r="P246" s="172">
        <f>O246*H246</f>
        <v>0.997</v>
      </c>
      <c r="Q246" s="172">
        <v>0</v>
      </c>
      <c r="R246" s="172">
        <f>Q246*H246</f>
        <v>0</v>
      </c>
      <c r="S246" s="172">
        <v>0</v>
      </c>
      <c r="T246" s="173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4" t="s">
        <v>198</v>
      </c>
      <c r="AT246" s="174" t="s">
        <v>126</v>
      </c>
      <c r="AU246" s="174" t="s">
        <v>85</v>
      </c>
      <c r="AY246" s="16" t="s">
        <v>124</v>
      </c>
      <c r="BE246" s="175">
        <f>IF(N246="základní",J246,0)</f>
        <v>379</v>
      </c>
      <c r="BF246" s="175">
        <f>IF(N246="snížená",J246,0)</f>
        <v>0</v>
      </c>
      <c r="BG246" s="175">
        <f>IF(N246="zákl. přenesená",J246,0)</f>
        <v>0</v>
      </c>
      <c r="BH246" s="175">
        <f>IF(N246="sníž. přenesená",J246,0)</f>
        <v>0</v>
      </c>
      <c r="BI246" s="175">
        <f>IF(N246="nulová",J246,0)</f>
        <v>0</v>
      </c>
      <c r="BJ246" s="16" t="s">
        <v>19</v>
      </c>
      <c r="BK246" s="175">
        <f>ROUND(I246*H246,2)</f>
        <v>379</v>
      </c>
      <c r="BL246" s="16" t="s">
        <v>198</v>
      </c>
      <c r="BM246" s="174" t="s">
        <v>688</v>
      </c>
    </row>
    <row r="247" s="2" customFormat="1" ht="21.75" customHeight="1">
      <c r="A247" s="29"/>
      <c r="B247" s="162"/>
      <c r="C247" s="163" t="s">
        <v>501</v>
      </c>
      <c r="D247" s="163" t="s">
        <v>126</v>
      </c>
      <c r="E247" s="164" t="s">
        <v>502</v>
      </c>
      <c r="F247" s="165" t="s">
        <v>503</v>
      </c>
      <c r="G247" s="166" t="s">
        <v>206</v>
      </c>
      <c r="H247" s="167">
        <v>2</v>
      </c>
      <c r="I247" s="168">
        <v>432</v>
      </c>
      <c r="J247" s="168">
        <f>ROUND(I247*H247,2)</f>
        <v>864</v>
      </c>
      <c r="K247" s="169"/>
      <c r="L247" s="30"/>
      <c r="M247" s="170" t="s">
        <v>1</v>
      </c>
      <c r="N247" s="171" t="s">
        <v>41</v>
      </c>
      <c r="O247" s="172">
        <v>1.1279999999999999</v>
      </c>
      <c r="P247" s="172">
        <f>O247*H247</f>
        <v>2.2559999999999998</v>
      </c>
      <c r="Q247" s="172">
        <v>0</v>
      </c>
      <c r="R247" s="172">
        <f>Q247*H247</f>
        <v>0</v>
      </c>
      <c r="S247" s="172">
        <v>0</v>
      </c>
      <c r="T247" s="173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4" t="s">
        <v>198</v>
      </c>
      <c r="AT247" s="174" t="s">
        <v>126</v>
      </c>
      <c r="AU247" s="174" t="s">
        <v>85</v>
      </c>
      <c r="AY247" s="16" t="s">
        <v>124</v>
      </c>
      <c r="BE247" s="175">
        <f>IF(N247="základní",J247,0)</f>
        <v>864</v>
      </c>
      <c r="BF247" s="175">
        <f>IF(N247="snížená",J247,0)</f>
        <v>0</v>
      </c>
      <c r="BG247" s="175">
        <f>IF(N247="zákl. přenesená",J247,0)</f>
        <v>0</v>
      </c>
      <c r="BH247" s="175">
        <f>IF(N247="sníž. přenesená",J247,0)</f>
        <v>0</v>
      </c>
      <c r="BI247" s="175">
        <f>IF(N247="nulová",J247,0)</f>
        <v>0</v>
      </c>
      <c r="BJ247" s="16" t="s">
        <v>19</v>
      </c>
      <c r="BK247" s="175">
        <f>ROUND(I247*H247,2)</f>
        <v>864</v>
      </c>
      <c r="BL247" s="16" t="s">
        <v>198</v>
      </c>
      <c r="BM247" s="174" t="s">
        <v>689</v>
      </c>
    </row>
    <row r="248" s="2" customFormat="1" ht="21.75" customHeight="1">
      <c r="A248" s="29"/>
      <c r="B248" s="162"/>
      <c r="C248" s="163" t="s">
        <v>505</v>
      </c>
      <c r="D248" s="163" t="s">
        <v>126</v>
      </c>
      <c r="E248" s="164" t="s">
        <v>506</v>
      </c>
      <c r="F248" s="165" t="s">
        <v>507</v>
      </c>
      <c r="G248" s="166" t="s">
        <v>206</v>
      </c>
      <c r="H248" s="167">
        <v>2</v>
      </c>
      <c r="I248" s="168">
        <v>423</v>
      </c>
      <c r="J248" s="168">
        <f>ROUND(I248*H248,2)</f>
        <v>846</v>
      </c>
      <c r="K248" s="169"/>
      <c r="L248" s="30"/>
      <c r="M248" s="170" t="s">
        <v>1</v>
      </c>
      <c r="N248" s="171" t="s">
        <v>41</v>
      </c>
      <c r="O248" s="172">
        <v>1.1040000000000001</v>
      </c>
      <c r="P248" s="172">
        <f>O248*H248</f>
        <v>2.2080000000000002</v>
      </c>
      <c r="Q248" s="172">
        <v>0</v>
      </c>
      <c r="R248" s="172">
        <f>Q248*H248</f>
        <v>0</v>
      </c>
      <c r="S248" s="172">
        <v>0</v>
      </c>
      <c r="T248" s="173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4" t="s">
        <v>198</v>
      </c>
      <c r="AT248" s="174" t="s">
        <v>126</v>
      </c>
      <c r="AU248" s="174" t="s">
        <v>85</v>
      </c>
      <c r="AY248" s="16" t="s">
        <v>124</v>
      </c>
      <c r="BE248" s="175">
        <f>IF(N248="základní",J248,0)</f>
        <v>846</v>
      </c>
      <c r="BF248" s="175">
        <f>IF(N248="snížená",J248,0)</f>
        <v>0</v>
      </c>
      <c r="BG248" s="175">
        <f>IF(N248="zákl. přenesená",J248,0)</f>
        <v>0</v>
      </c>
      <c r="BH248" s="175">
        <f>IF(N248="sníž. přenesená",J248,0)</f>
        <v>0</v>
      </c>
      <c r="BI248" s="175">
        <f>IF(N248="nulová",J248,0)</f>
        <v>0</v>
      </c>
      <c r="BJ248" s="16" t="s">
        <v>19</v>
      </c>
      <c r="BK248" s="175">
        <f>ROUND(I248*H248,2)</f>
        <v>846</v>
      </c>
      <c r="BL248" s="16" t="s">
        <v>198</v>
      </c>
      <c r="BM248" s="174" t="s">
        <v>690</v>
      </c>
    </row>
    <row r="249" s="13" customFormat="1">
      <c r="A249" s="13"/>
      <c r="B249" s="176"/>
      <c r="C249" s="13"/>
      <c r="D249" s="177" t="s">
        <v>132</v>
      </c>
      <c r="E249" s="178" t="s">
        <v>1</v>
      </c>
      <c r="F249" s="179" t="s">
        <v>509</v>
      </c>
      <c r="G249" s="13"/>
      <c r="H249" s="180">
        <v>2</v>
      </c>
      <c r="I249" s="13"/>
      <c r="J249" s="13"/>
      <c r="K249" s="13"/>
      <c r="L249" s="176"/>
      <c r="M249" s="181"/>
      <c r="N249" s="182"/>
      <c r="O249" s="182"/>
      <c r="P249" s="182"/>
      <c r="Q249" s="182"/>
      <c r="R249" s="182"/>
      <c r="S249" s="182"/>
      <c r="T249" s="18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78" t="s">
        <v>132</v>
      </c>
      <c r="AU249" s="178" t="s">
        <v>85</v>
      </c>
      <c r="AV249" s="13" t="s">
        <v>85</v>
      </c>
      <c r="AW249" s="13" t="s">
        <v>33</v>
      </c>
      <c r="AX249" s="13" t="s">
        <v>19</v>
      </c>
      <c r="AY249" s="178" t="s">
        <v>124</v>
      </c>
    </row>
    <row r="250" s="2" customFormat="1" ht="21.75" customHeight="1">
      <c r="A250" s="29"/>
      <c r="B250" s="162"/>
      <c r="C250" s="163" t="s">
        <v>510</v>
      </c>
      <c r="D250" s="163" t="s">
        <v>126</v>
      </c>
      <c r="E250" s="164" t="s">
        <v>511</v>
      </c>
      <c r="F250" s="165" t="s">
        <v>512</v>
      </c>
      <c r="G250" s="166" t="s">
        <v>206</v>
      </c>
      <c r="H250" s="167">
        <v>1</v>
      </c>
      <c r="I250" s="168">
        <v>645</v>
      </c>
      <c r="J250" s="168">
        <f>ROUND(I250*H250,2)</f>
        <v>645</v>
      </c>
      <c r="K250" s="169"/>
      <c r="L250" s="30"/>
      <c r="M250" s="170" t="s">
        <v>1</v>
      </c>
      <c r="N250" s="171" t="s">
        <v>41</v>
      </c>
      <c r="O250" s="172">
        <v>1.6559999999999999</v>
      </c>
      <c r="P250" s="172">
        <f>O250*H250</f>
        <v>1.6559999999999999</v>
      </c>
      <c r="Q250" s="172">
        <v>0</v>
      </c>
      <c r="R250" s="172">
        <f>Q250*H250</f>
        <v>0</v>
      </c>
      <c r="S250" s="172">
        <v>0</v>
      </c>
      <c r="T250" s="173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4" t="s">
        <v>198</v>
      </c>
      <c r="AT250" s="174" t="s">
        <v>126</v>
      </c>
      <c r="AU250" s="174" t="s">
        <v>85</v>
      </c>
      <c r="AY250" s="16" t="s">
        <v>124</v>
      </c>
      <c r="BE250" s="175">
        <f>IF(N250="základní",J250,0)</f>
        <v>645</v>
      </c>
      <c r="BF250" s="175">
        <f>IF(N250="snížená",J250,0)</f>
        <v>0</v>
      </c>
      <c r="BG250" s="175">
        <f>IF(N250="zákl. přenesená",J250,0)</f>
        <v>0</v>
      </c>
      <c r="BH250" s="175">
        <f>IF(N250="sníž. přenesená",J250,0)</f>
        <v>0</v>
      </c>
      <c r="BI250" s="175">
        <f>IF(N250="nulová",J250,0)</f>
        <v>0</v>
      </c>
      <c r="BJ250" s="16" t="s">
        <v>19</v>
      </c>
      <c r="BK250" s="175">
        <f>ROUND(I250*H250,2)</f>
        <v>645</v>
      </c>
      <c r="BL250" s="16" t="s">
        <v>198</v>
      </c>
      <c r="BM250" s="174" t="s">
        <v>691</v>
      </c>
    </row>
    <row r="251" s="2" customFormat="1" ht="44.25" customHeight="1">
      <c r="A251" s="29"/>
      <c r="B251" s="162"/>
      <c r="C251" s="184" t="s">
        <v>514</v>
      </c>
      <c r="D251" s="184" t="s">
        <v>173</v>
      </c>
      <c r="E251" s="185" t="s">
        <v>515</v>
      </c>
      <c r="F251" s="186" t="s">
        <v>516</v>
      </c>
      <c r="G251" s="187" t="s">
        <v>206</v>
      </c>
      <c r="H251" s="188">
        <v>2</v>
      </c>
      <c r="I251" s="189">
        <v>5054</v>
      </c>
      <c r="J251" s="189">
        <f>ROUND(I251*H251,2)</f>
        <v>10108</v>
      </c>
      <c r="K251" s="190"/>
      <c r="L251" s="191"/>
      <c r="M251" s="192" t="s">
        <v>1</v>
      </c>
      <c r="N251" s="193" t="s">
        <v>41</v>
      </c>
      <c r="O251" s="172">
        <v>0</v>
      </c>
      <c r="P251" s="172">
        <f>O251*H251</f>
        <v>0</v>
      </c>
      <c r="Q251" s="172">
        <v>0.019560000000000001</v>
      </c>
      <c r="R251" s="172">
        <f>Q251*H251</f>
        <v>0.039120000000000002</v>
      </c>
      <c r="S251" s="172">
        <v>0</v>
      </c>
      <c r="T251" s="173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4" t="s">
        <v>226</v>
      </c>
      <c r="AT251" s="174" t="s">
        <v>173</v>
      </c>
      <c r="AU251" s="174" t="s">
        <v>85</v>
      </c>
      <c r="AY251" s="16" t="s">
        <v>124</v>
      </c>
      <c r="BE251" s="175">
        <f>IF(N251="základní",J251,0)</f>
        <v>10108</v>
      </c>
      <c r="BF251" s="175">
        <f>IF(N251="snížená",J251,0)</f>
        <v>0</v>
      </c>
      <c r="BG251" s="175">
        <f>IF(N251="zákl. přenesená",J251,0)</f>
        <v>0</v>
      </c>
      <c r="BH251" s="175">
        <f>IF(N251="sníž. přenesená",J251,0)</f>
        <v>0</v>
      </c>
      <c r="BI251" s="175">
        <f>IF(N251="nulová",J251,0)</f>
        <v>0</v>
      </c>
      <c r="BJ251" s="16" t="s">
        <v>19</v>
      </c>
      <c r="BK251" s="175">
        <f>ROUND(I251*H251,2)</f>
        <v>10108</v>
      </c>
      <c r="BL251" s="16" t="s">
        <v>198</v>
      </c>
      <c r="BM251" s="174" t="s">
        <v>692</v>
      </c>
    </row>
    <row r="252" s="2" customFormat="1" ht="44.25" customHeight="1">
      <c r="A252" s="29"/>
      <c r="B252" s="162"/>
      <c r="C252" s="184" t="s">
        <v>518</v>
      </c>
      <c r="D252" s="184" t="s">
        <v>173</v>
      </c>
      <c r="E252" s="185" t="s">
        <v>519</v>
      </c>
      <c r="F252" s="186" t="s">
        <v>520</v>
      </c>
      <c r="G252" s="187" t="s">
        <v>206</v>
      </c>
      <c r="H252" s="188">
        <v>1</v>
      </c>
      <c r="I252" s="189">
        <v>4101</v>
      </c>
      <c r="J252" s="189">
        <f>ROUND(I252*H252,2)</f>
        <v>4101</v>
      </c>
      <c r="K252" s="190"/>
      <c r="L252" s="191"/>
      <c r="M252" s="192" t="s">
        <v>1</v>
      </c>
      <c r="N252" s="193" t="s">
        <v>41</v>
      </c>
      <c r="O252" s="172">
        <v>0</v>
      </c>
      <c r="P252" s="172">
        <f>O252*H252</f>
        <v>0</v>
      </c>
      <c r="Q252" s="172">
        <v>0.019560000000000001</v>
      </c>
      <c r="R252" s="172">
        <f>Q252*H252</f>
        <v>0.019560000000000001</v>
      </c>
      <c r="S252" s="172">
        <v>0</v>
      </c>
      <c r="T252" s="173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4" t="s">
        <v>226</v>
      </c>
      <c r="AT252" s="174" t="s">
        <v>173</v>
      </c>
      <c r="AU252" s="174" t="s">
        <v>85</v>
      </c>
      <c r="AY252" s="16" t="s">
        <v>124</v>
      </c>
      <c r="BE252" s="175">
        <f>IF(N252="základní",J252,0)</f>
        <v>4101</v>
      </c>
      <c r="BF252" s="175">
        <f>IF(N252="snížená",J252,0)</f>
        <v>0</v>
      </c>
      <c r="BG252" s="175">
        <f>IF(N252="zákl. přenesená",J252,0)</f>
        <v>0</v>
      </c>
      <c r="BH252" s="175">
        <f>IF(N252="sníž. přenesená",J252,0)</f>
        <v>0</v>
      </c>
      <c r="BI252" s="175">
        <f>IF(N252="nulová",J252,0)</f>
        <v>0</v>
      </c>
      <c r="BJ252" s="16" t="s">
        <v>19</v>
      </c>
      <c r="BK252" s="175">
        <f>ROUND(I252*H252,2)</f>
        <v>4101</v>
      </c>
      <c r="BL252" s="16" t="s">
        <v>198</v>
      </c>
      <c r="BM252" s="174" t="s">
        <v>693</v>
      </c>
    </row>
    <row r="253" s="2" customFormat="1" ht="44.25" customHeight="1">
      <c r="A253" s="29"/>
      <c r="B253" s="162"/>
      <c r="C253" s="184" t="s">
        <v>522</v>
      </c>
      <c r="D253" s="184" t="s">
        <v>173</v>
      </c>
      <c r="E253" s="185" t="s">
        <v>523</v>
      </c>
      <c r="F253" s="186" t="s">
        <v>524</v>
      </c>
      <c r="G253" s="187" t="s">
        <v>206</v>
      </c>
      <c r="H253" s="188">
        <v>1</v>
      </c>
      <c r="I253" s="189">
        <v>5315</v>
      </c>
      <c r="J253" s="189">
        <f>ROUND(I253*H253,2)</f>
        <v>5315</v>
      </c>
      <c r="K253" s="190"/>
      <c r="L253" s="191"/>
      <c r="M253" s="192" t="s">
        <v>1</v>
      </c>
      <c r="N253" s="193" t="s">
        <v>41</v>
      </c>
      <c r="O253" s="172">
        <v>0</v>
      </c>
      <c r="P253" s="172">
        <f>O253*H253</f>
        <v>0</v>
      </c>
      <c r="Q253" s="172">
        <v>0.019560000000000001</v>
      </c>
      <c r="R253" s="172">
        <f>Q253*H253</f>
        <v>0.019560000000000001</v>
      </c>
      <c r="S253" s="172">
        <v>0</v>
      </c>
      <c r="T253" s="173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4" t="s">
        <v>226</v>
      </c>
      <c r="AT253" s="174" t="s">
        <v>173</v>
      </c>
      <c r="AU253" s="174" t="s">
        <v>85</v>
      </c>
      <c r="AY253" s="16" t="s">
        <v>124</v>
      </c>
      <c r="BE253" s="175">
        <f>IF(N253="základní",J253,0)</f>
        <v>5315</v>
      </c>
      <c r="BF253" s="175">
        <f>IF(N253="snížená",J253,0)</f>
        <v>0</v>
      </c>
      <c r="BG253" s="175">
        <f>IF(N253="zákl. přenesená",J253,0)</f>
        <v>0</v>
      </c>
      <c r="BH253" s="175">
        <f>IF(N253="sníž. přenesená",J253,0)</f>
        <v>0</v>
      </c>
      <c r="BI253" s="175">
        <f>IF(N253="nulová",J253,0)</f>
        <v>0</v>
      </c>
      <c r="BJ253" s="16" t="s">
        <v>19</v>
      </c>
      <c r="BK253" s="175">
        <f>ROUND(I253*H253,2)</f>
        <v>5315</v>
      </c>
      <c r="BL253" s="16" t="s">
        <v>198</v>
      </c>
      <c r="BM253" s="174" t="s">
        <v>694</v>
      </c>
    </row>
    <row r="254" s="2" customFormat="1" ht="44.25" customHeight="1">
      <c r="A254" s="29"/>
      <c r="B254" s="162"/>
      <c r="C254" s="184" t="s">
        <v>526</v>
      </c>
      <c r="D254" s="184" t="s">
        <v>173</v>
      </c>
      <c r="E254" s="185" t="s">
        <v>527</v>
      </c>
      <c r="F254" s="186" t="s">
        <v>528</v>
      </c>
      <c r="G254" s="187" t="s">
        <v>206</v>
      </c>
      <c r="H254" s="188">
        <v>4</v>
      </c>
      <c r="I254" s="189">
        <v>4101</v>
      </c>
      <c r="J254" s="189">
        <f>ROUND(I254*H254,2)</f>
        <v>16404</v>
      </c>
      <c r="K254" s="190"/>
      <c r="L254" s="191"/>
      <c r="M254" s="192" t="s">
        <v>1</v>
      </c>
      <c r="N254" s="193" t="s">
        <v>41</v>
      </c>
      <c r="O254" s="172">
        <v>0</v>
      </c>
      <c r="P254" s="172">
        <f>O254*H254</f>
        <v>0</v>
      </c>
      <c r="Q254" s="172">
        <v>0.019560000000000001</v>
      </c>
      <c r="R254" s="172">
        <f>Q254*H254</f>
        <v>0.078240000000000004</v>
      </c>
      <c r="S254" s="172">
        <v>0</v>
      </c>
      <c r="T254" s="173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4" t="s">
        <v>226</v>
      </c>
      <c r="AT254" s="174" t="s">
        <v>173</v>
      </c>
      <c r="AU254" s="174" t="s">
        <v>85</v>
      </c>
      <c r="AY254" s="16" t="s">
        <v>124</v>
      </c>
      <c r="BE254" s="175">
        <f>IF(N254="základní",J254,0)</f>
        <v>16404</v>
      </c>
      <c r="BF254" s="175">
        <f>IF(N254="snížená",J254,0)</f>
        <v>0</v>
      </c>
      <c r="BG254" s="175">
        <f>IF(N254="zákl. přenesená",J254,0)</f>
        <v>0</v>
      </c>
      <c r="BH254" s="175">
        <f>IF(N254="sníž. přenesená",J254,0)</f>
        <v>0</v>
      </c>
      <c r="BI254" s="175">
        <f>IF(N254="nulová",J254,0)</f>
        <v>0</v>
      </c>
      <c r="BJ254" s="16" t="s">
        <v>19</v>
      </c>
      <c r="BK254" s="175">
        <f>ROUND(I254*H254,2)</f>
        <v>16404</v>
      </c>
      <c r="BL254" s="16" t="s">
        <v>198</v>
      </c>
      <c r="BM254" s="174" t="s">
        <v>695</v>
      </c>
    </row>
    <row r="255" s="2" customFormat="1" ht="44.25" customHeight="1">
      <c r="A255" s="29"/>
      <c r="B255" s="162"/>
      <c r="C255" s="184" t="s">
        <v>530</v>
      </c>
      <c r="D255" s="184" t="s">
        <v>173</v>
      </c>
      <c r="E255" s="185" t="s">
        <v>531</v>
      </c>
      <c r="F255" s="186" t="s">
        <v>696</v>
      </c>
      <c r="G255" s="187" t="s">
        <v>206</v>
      </c>
      <c r="H255" s="188">
        <v>1</v>
      </c>
      <c r="I255" s="189">
        <v>4565</v>
      </c>
      <c r="J255" s="189">
        <f>ROUND(I255*H255,2)</f>
        <v>4565</v>
      </c>
      <c r="K255" s="190"/>
      <c r="L255" s="191"/>
      <c r="M255" s="192" t="s">
        <v>1</v>
      </c>
      <c r="N255" s="193" t="s">
        <v>41</v>
      </c>
      <c r="O255" s="172">
        <v>0</v>
      </c>
      <c r="P255" s="172">
        <f>O255*H255</f>
        <v>0</v>
      </c>
      <c r="Q255" s="172">
        <v>0.019560000000000001</v>
      </c>
      <c r="R255" s="172">
        <f>Q255*H255</f>
        <v>0.019560000000000001</v>
      </c>
      <c r="S255" s="172">
        <v>0</v>
      </c>
      <c r="T255" s="173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4" t="s">
        <v>226</v>
      </c>
      <c r="AT255" s="174" t="s">
        <v>173</v>
      </c>
      <c r="AU255" s="174" t="s">
        <v>85</v>
      </c>
      <c r="AY255" s="16" t="s">
        <v>124</v>
      </c>
      <c r="BE255" s="175">
        <f>IF(N255="základní",J255,0)</f>
        <v>4565</v>
      </c>
      <c r="BF255" s="175">
        <f>IF(N255="snížená",J255,0)</f>
        <v>0</v>
      </c>
      <c r="BG255" s="175">
        <f>IF(N255="zákl. přenesená",J255,0)</f>
        <v>0</v>
      </c>
      <c r="BH255" s="175">
        <f>IF(N255="sníž. přenesená",J255,0)</f>
        <v>0</v>
      </c>
      <c r="BI255" s="175">
        <f>IF(N255="nulová",J255,0)</f>
        <v>0</v>
      </c>
      <c r="BJ255" s="16" t="s">
        <v>19</v>
      </c>
      <c r="BK255" s="175">
        <f>ROUND(I255*H255,2)</f>
        <v>4565</v>
      </c>
      <c r="BL255" s="16" t="s">
        <v>198</v>
      </c>
      <c r="BM255" s="174" t="s">
        <v>697</v>
      </c>
    </row>
    <row r="256" s="2" customFormat="1" ht="44.25" customHeight="1">
      <c r="A256" s="29"/>
      <c r="B256" s="162"/>
      <c r="C256" s="184" t="s">
        <v>534</v>
      </c>
      <c r="D256" s="184" t="s">
        <v>173</v>
      </c>
      <c r="E256" s="185" t="s">
        <v>535</v>
      </c>
      <c r="F256" s="186" t="s">
        <v>536</v>
      </c>
      <c r="G256" s="187" t="s">
        <v>206</v>
      </c>
      <c r="H256" s="188">
        <v>1</v>
      </c>
      <c r="I256" s="189">
        <v>5751</v>
      </c>
      <c r="J256" s="189">
        <f>ROUND(I256*H256,2)</f>
        <v>5751</v>
      </c>
      <c r="K256" s="190"/>
      <c r="L256" s="191"/>
      <c r="M256" s="192" t="s">
        <v>1</v>
      </c>
      <c r="N256" s="193" t="s">
        <v>41</v>
      </c>
      <c r="O256" s="172">
        <v>0</v>
      </c>
      <c r="P256" s="172">
        <f>O256*H256</f>
        <v>0</v>
      </c>
      <c r="Q256" s="172">
        <v>0.019560000000000001</v>
      </c>
      <c r="R256" s="172">
        <f>Q256*H256</f>
        <v>0.019560000000000001</v>
      </c>
      <c r="S256" s="172">
        <v>0</v>
      </c>
      <c r="T256" s="173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4" t="s">
        <v>226</v>
      </c>
      <c r="AT256" s="174" t="s">
        <v>173</v>
      </c>
      <c r="AU256" s="174" t="s">
        <v>85</v>
      </c>
      <c r="AY256" s="16" t="s">
        <v>124</v>
      </c>
      <c r="BE256" s="175">
        <f>IF(N256="základní",J256,0)</f>
        <v>5751</v>
      </c>
      <c r="BF256" s="175">
        <f>IF(N256="snížená",J256,0)</f>
        <v>0</v>
      </c>
      <c r="BG256" s="175">
        <f>IF(N256="zákl. přenesená",J256,0)</f>
        <v>0</v>
      </c>
      <c r="BH256" s="175">
        <f>IF(N256="sníž. přenesená",J256,0)</f>
        <v>0</v>
      </c>
      <c r="BI256" s="175">
        <f>IF(N256="nulová",J256,0)</f>
        <v>0</v>
      </c>
      <c r="BJ256" s="16" t="s">
        <v>19</v>
      </c>
      <c r="BK256" s="175">
        <f>ROUND(I256*H256,2)</f>
        <v>5751</v>
      </c>
      <c r="BL256" s="16" t="s">
        <v>198</v>
      </c>
      <c r="BM256" s="174" t="s">
        <v>698</v>
      </c>
    </row>
    <row r="257" s="2" customFormat="1" ht="55.5" customHeight="1">
      <c r="A257" s="29"/>
      <c r="B257" s="162"/>
      <c r="C257" s="184" t="s">
        <v>538</v>
      </c>
      <c r="D257" s="184" t="s">
        <v>173</v>
      </c>
      <c r="E257" s="185" t="s">
        <v>539</v>
      </c>
      <c r="F257" s="186" t="s">
        <v>540</v>
      </c>
      <c r="G257" s="187" t="s">
        <v>206</v>
      </c>
      <c r="H257" s="188">
        <v>1</v>
      </c>
      <c r="I257" s="189">
        <v>4769</v>
      </c>
      <c r="J257" s="189">
        <f>ROUND(I257*H257,2)</f>
        <v>4769</v>
      </c>
      <c r="K257" s="190"/>
      <c r="L257" s="191"/>
      <c r="M257" s="192" t="s">
        <v>1</v>
      </c>
      <c r="N257" s="193" t="s">
        <v>41</v>
      </c>
      <c r="O257" s="172">
        <v>0</v>
      </c>
      <c r="P257" s="172">
        <f>O257*H257</f>
        <v>0</v>
      </c>
      <c r="Q257" s="172">
        <v>0.019560000000000001</v>
      </c>
      <c r="R257" s="172">
        <f>Q257*H257</f>
        <v>0.019560000000000001</v>
      </c>
      <c r="S257" s="172">
        <v>0</v>
      </c>
      <c r="T257" s="173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4" t="s">
        <v>226</v>
      </c>
      <c r="AT257" s="174" t="s">
        <v>173</v>
      </c>
      <c r="AU257" s="174" t="s">
        <v>85</v>
      </c>
      <c r="AY257" s="16" t="s">
        <v>124</v>
      </c>
      <c r="BE257" s="175">
        <f>IF(N257="základní",J257,0)</f>
        <v>4769</v>
      </c>
      <c r="BF257" s="175">
        <f>IF(N257="snížená",J257,0)</f>
        <v>0</v>
      </c>
      <c r="BG257" s="175">
        <f>IF(N257="zákl. přenesená",J257,0)</f>
        <v>0</v>
      </c>
      <c r="BH257" s="175">
        <f>IF(N257="sníž. přenesená",J257,0)</f>
        <v>0</v>
      </c>
      <c r="BI257" s="175">
        <f>IF(N257="nulová",J257,0)</f>
        <v>0</v>
      </c>
      <c r="BJ257" s="16" t="s">
        <v>19</v>
      </c>
      <c r="BK257" s="175">
        <f>ROUND(I257*H257,2)</f>
        <v>4769</v>
      </c>
      <c r="BL257" s="16" t="s">
        <v>198</v>
      </c>
      <c r="BM257" s="174" t="s">
        <v>699</v>
      </c>
    </row>
    <row r="258" s="2" customFormat="1" ht="55.5" customHeight="1">
      <c r="A258" s="29"/>
      <c r="B258" s="162"/>
      <c r="C258" s="184" t="s">
        <v>542</v>
      </c>
      <c r="D258" s="184" t="s">
        <v>173</v>
      </c>
      <c r="E258" s="185" t="s">
        <v>543</v>
      </c>
      <c r="F258" s="186" t="s">
        <v>544</v>
      </c>
      <c r="G258" s="187" t="s">
        <v>206</v>
      </c>
      <c r="H258" s="188">
        <v>1</v>
      </c>
      <c r="I258" s="189">
        <v>6950</v>
      </c>
      <c r="J258" s="189">
        <f>ROUND(I258*H258,2)</f>
        <v>6950</v>
      </c>
      <c r="K258" s="190"/>
      <c r="L258" s="191"/>
      <c r="M258" s="192" t="s">
        <v>1</v>
      </c>
      <c r="N258" s="193" t="s">
        <v>41</v>
      </c>
      <c r="O258" s="172">
        <v>0</v>
      </c>
      <c r="P258" s="172">
        <f>O258*H258</f>
        <v>0</v>
      </c>
      <c r="Q258" s="172">
        <v>0.019560000000000001</v>
      </c>
      <c r="R258" s="172">
        <f>Q258*H258</f>
        <v>0.019560000000000001</v>
      </c>
      <c r="S258" s="172">
        <v>0</v>
      </c>
      <c r="T258" s="173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4" t="s">
        <v>226</v>
      </c>
      <c r="AT258" s="174" t="s">
        <v>173</v>
      </c>
      <c r="AU258" s="174" t="s">
        <v>85</v>
      </c>
      <c r="AY258" s="16" t="s">
        <v>124</v>
      </c>
      <c r="BE258" s="175">
        <f>IF(N258="základní",J258,0)</f>
        <v>6950</v>
      </c>
      <c r="BF258" s="175">
        <f>IF(N258="snížená",J258,0)</f>
        <v>0</v>
      </c>
      <c r="BG258" s="175">
        <f>IF(N258="zákl. přenesená",J258,0)</f>
        <v>0</v>
      </c>
      <c r="BH258" s="175">
        <f>IF(N258="sníž. přenesená",J258,0)</f>
        <v>0</v>
      </c>
      <c r="BI258" s="175">
        <f>IF(N258="nulová",J258,0)</f>
        <v>0</v>
      </c>
      <c r="BJ258" s="16" t="s">
        <v>19</v>
      </c>
      <c r="BK258" s="175">
        <f>ROUND(I258*H258,2)</f>
        <v>6950</v>
      </c>
      <c r="BL258" s="16" t="s">
        <v>198</v>
      </c>
      <c r="BM258" s="174" t="s">
        <v>700</v>
      </c>
    </row>
    <row r="259" s="2" customFormat="1" ht="21.75" customHeight="1">
      <c r="A259" s="29"/>
      <c r="B259" s="162"/>
      <c r="C259" s="163" t="s">
        <v>546</v>
      </c>
      <c r="D259" s="163" t="s">
        <v>126</v>
      </c>
      <c r="E259" s="164" t="s">
        <v>547</v>
      </c>
      <c r="F259" s="165" t="s">
        <v>548</v>
      </c>
      <c r="G259" s="166" t="s">
        <v>206</v>
      </c>
      <c r="H259" s="167">
        <v>4</v>
      </c>
      <c r="I259" s="168">
        <v>286</v>
      </c>
      <c r="J259" s="168">
        <f>ROUND(I259*H259,2)</f>
        <v>1144</v>
      </c>
      <c r="K259" s="169"/>
      <c r="L259" s="30"/>
      <c r="M259" s="170" t="s">
        <v>1</v>
      </c>
      <c r="N259" s="171" t="s">
        <v>41</v>
      </c>
      <c r="O259" s="172">
        <v>0.61899999999999999</v>
      </c>
      <c r="P259" s="172">
        <f>O259*H259</f>
        <v>2.476</v>
      </c>
      <c r="Q259" s="172">
        <v>0</v>
      </c>
      <c r="R259" s="172">
        <f>Q259*H259</f>
        <v>0</v>
      </c>
      <c r="S259" s="172">
        <v>0</v>
      </c>
      <c r="T259" s="173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4" t="s">
        <v>198</v>
      </c>
      <c r="AT259" s="174" t="s">
        <v>126</v>
      </c>
      <c r="AU259" s="174" t="s">
        <v>85</v>
      </c>
      <c r="AY259" s="16" t="s">
        <v>124</v>
      </c>
      <c r="BE259" s="175">
        <f>IF(N259="základní",J259,0)</f>
        <v>1144</v>
      </c>
      <c r="BF259" s="175">
        <f>IF(N259="snížená",J259,0)</f>
        <v>0</v>
      </c>
      <c r="BG259" s="175">
        <f>IF(N259="zákl. přenesená",J259,0)</f>
        <v>0</v>
      </c>
      <c r="BH259" s="175">
        <f>IF(N259="sníž. přenesená",J259,0)</f>
        <v>0</v>
      </c>
      <c r="BI259" s="175">
        <f>IF(N259="nulová",J259,0)</f>
        <v>0</v>
      </c>
      <c r="BJ259" s="16" t="s">
        <v>19</v>
      </c>
      <c r="BK259" s="175">
        <f>ROUND(I259*H259,2)</f>
        <v>1144</v>
      </c>
      <c r="BL259" s="16" t="s">
        <v>198</v>
      </c>
      <c r="BM259" s="174" t="s">
        <v>701</v>
      </c>
    </row>
    <row r="260" s="2" customFormat="1" ht="33" customHeight="1">
      <c r="A260" s="29"/>
      <c r="B260" s="162"/>
      <c r="C260" s="184" t="s">
        <v>550</v>
      </c>
      <c r="D260" s="184" t="s">
        <v>173</v>
      </c>
      <c r="E260" s="185" t="s">
        <v>551</v>
      </c>
      <c r="F260" s="186" t="s">
        <v>552</v>
      </c>
      <c r="G260" s="187" t="s">
        <v>206</v>
      </c>
      <c r="H260" s="188">
        <v>1</v>
      </c>
      <c r="I260" s="189">
        <v>2821</v>
      </c>
      <c r="J260" s="189">
        <f>ROUND(I260*H260,2)</f>
        <v>2821</v>
      </c>
      <c r="K260" s="190"/>
      <c r="L260" s="191"/>
      <c r="M260" s="192" t="s">
        <v>1</v>
      </c>
      <c r="N260" s="193" t="s">
        <v>41</v>
      </c>
      <c r="O260" s="172">
        <v>0</v>
      </c>
      <c r="P260" s="172">
        <f>O260*H260</f>
        <v>0</v>
      </c>
      <c r="Q260" s="172">
        <v>0</v>
      </c>
      <c r="R260" s="172">
        <f>Q260*H260</f>
        <v>0</v>
      </c>
      <c r="S260" s="172">
        <v>0</v>
      </c>
      <c r="T260" s="173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4" t="s">
        <v>226</v>
      </c>
      <c r="AT260" s="174" t="s">
        <v>173</v>
      </c>
      <c r="AU260" s="174" t="s">
        <v>85</v>
      </c>
      <c r="AY260" s="16" t="s">
        <v>124</v>
      </c>
      <c r="BE260" s="175">
        <f>IF(N260="základní",J260,0)</f>
        <v>2821</v>
      </c>
      <c r="BF260" s="175">
        <f>IF(N260="snížená",J260,0)</f>
        <v>0</v>
      </c>
      <c r="BG260" s="175">
        <f>IF(N260="zákl. přenesená",J260,0)</f>
        <v>0</v>
      </c>
      <c r="BH260" s="175">
        <f>IF(N260="sníž. přenesená",J260,0)</f>
        <v>0</v>
      </c>
      <c r="BI260" s="175">
        <f>IF(N260="nulová",J260,0)</f>
        <v>0</v>
      </c>
      <c r="BJ260" s="16" t="s">
        <v>19</v>
      </c>
      <c r="BK260" s="175">
        <f>ROUND(I260*H260,2)</f>
        <v>2821</v>
      </c>
      <c r="BL260" s="16" t="s">
        <v>198</v>
      </c>
      <c r="BM260" s="174" t="s">
        <v>702</v>
      </c>
    </row>
    <row r="261" s="2" customFormat="1" ht="33" customHeight="1">
      <c r="A261" s="29"/>
      <c r="B261" s="162"/>
      <c r="C261" s="184" t="s">
        <v>554</v>
      </c>
      <c r="D261" s="184" t="s">
        <v>173</v>
      </c>
      <c r="E261" s="185" t="s">
        <v>555</v>
      </c>
      <c r="F261" s="186" t="s">
        <v>556</v>
      </c>
      <c r="G261" s="187" t="s">
        <v>206</v>
      </c>
      <c r="H261" s="188">
        <v>3</v>
      </c>
      <c r="I261" s="189">
        <v>3326</v>
      </c>
      <c r="J261" s="189">
        <f>ROUND(I261*H261,2)</f>
        <v>9978</v>
      </c>
      <c r="K261" s="190"/>
      <c r="L261" s="191"/>
      <c r="M261" s="192" t="s">
        <v>1</v>
      </c>
      <c r="N261" s="193" t="s">
        <v>41</v>
      </c>
      <c r="O261" s="172">
        <v>0</v>
      </c>
      <c r="P261" s="172">
        <f>O261*H261</f>
        <v>0</v>
      </c>
      <c r="Q261" s="172">
        <v>0</v>
      </c>
      <c r="R261" s="172">
        <f>Q261*H261</f>
        <v>0</v>
      </c>
      <c r="S261" s="172">
        <v>0</v>
      </c>
      <c r="T261" s="173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4" t="s">
        <v>226</v>
      </c>
      <c r="AT261" s="174" t="s">
        <v>173</v>
      </c>
      <c r="AU261" s="174" t="s">
        <v>85</v>
      </c>
      <c r="AY261" s="16" t="s">
        <v>124</v>
      </c>
      <c r="BE261" s="175">
        <f>IF(N261="základní",J261,0)</f>
        <v>9978</v>
      </c>
      <c r="BF261" s="175">
        <f>IF(N261="snížená",J261,0)</f>
        <v>0</v>
      </c>
      <c r="BG261" s="175">
        <f>IF(N261="zákl. přenesená",J261,0)</f>
        <v>0</v>
      </c>
      <c r="BH261" s="175">
        <f>IF(N261="sníž. přenesená",J261,0)</f>
        <v>0</v>
      </c>
      <c r="BI261" s="175">
        <f>IF(N261="nulová",J261,0)</f>
        <v>0</v>
      </c>
      <c r="BJ261" s="16" t="s">
        <v>19</v>
      </c>
      <c r="BK261" s="175">
        <f>ROUND(I261*H261,2)</f>
        <v>9978</v>
      </c>
      <c r="BL261" s="16" t="s">
        <v>198</v>
      </c>
      <c r="BM261" s="174" t="s">
        <v>703</v>
      </c>
    </row>
    <row r="262" s="2" customFormat="1" ht="16.5" customHeight="1">
      <c r="A262" s="29"/>
      <c r="B262" s="162"/>
      <c r="C262" s="163" t="s">
        <v>558</v>
      </c>
      <c r="D262" s="163" t="s">
        <v>126</v>
      </c>
      <c r="E262" s="164" t="s">
        <v>559</v>
      </c>
      <c r="F262" s="165" t="s">
        <v>560</v>
      </c>
      <c r="G262" s="166" t="s">
        <v>206</v>
      </c>
      <c r="H262" s="167">
        <v>16</v>
      </c>
      <c r="I262" s="168">
        <v>25</v>
      </c>
      <c r="J262" s="168">
        <f>ROUND(I262*H262,2)</f>
        <v>400</v>
      </c>
      <c r="K262" s="169"/>
      <c r="L262" s="30"/>
      <c r="M262" s="170" t="s">
        <v>1</v>
      </c>
      <c r="N262" s="171" t="s">
        <v>41</v>
      </c>
      <c r="O262" s="172">
        <v>0.062</v>
      </c>
      <c r="P262" s="172">
        <f>O262*H262</f>
        <v>0.99199999999999999</v>
      </c>
      <c r="Q262" s="172">
        <v>0</v>
      </c>
      <c r="R262" s="172">
        <f>Q262*H262</f>
        <v>0</v>
      </c>
      <c r="S262" s="172">
        <v>0</v>
      </c>
      <c r="T262" s="173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4" t="s">
        <v>198</v>
      </c>
      <c r="AT262" s="174" t="s">
        <v>126</v>
      </c>
      <c r="AU262" s="174" t="s">
        <v>85</v>
      </c>
      <c r="AY262" s="16" t="s">
        <v>124</v>
      </c>
      <c r="BE262" s="175">
        <f>IF(N262="základní",J262,0)</f>
        <v>400</v>
      </c>
      <c r="BF262" s="175">
        <f>IF(N262="snížená",J262,0)</f>
        <v>0</v>
      </c>
      <c r="BG262" s="175">
        <f>IF(N262="zákl. přenesená",J262,0)</f>
        <v>0</v>
      </c>
      <c r="BH262" s="175">
        <f>IF(N262="sníž. přenesená",J262,0)</f>
        <v>0</v>
      </c>
      <c r="BI262" s="175">
        <f>IF(N262="nulová",J262,0)</f>
        <v>0</v>
      </c>
      <c r="BJ262" s="16" t="s">
        <v>19</v>
      </c>
      <c r="BK262" s="175">
        <f>ROUND(I262*H262,2)</f>
        <v>400</v>
      </c>
      <c r="BL262" s="16" t="s">
        <v>198</v>
      </c>
      <c r="BM262" s="174" t="s">
        <v>704</v>
      </c>
    </row>
    <row r="263" s="13" customFormat="1">
      <c r="A263" s="13"/>
      <c r="B263" s="176"/>
      <c r="C263" s="13"/>
      <c r="D263" s="177" t="s">
        <v>132</v>
      </c>
      <c r="E263" s="178" t="s">
        <v>1</v>
      </c>
      <c r="F263" s="179" t="s">
        <v>491</v>
      </c>
      <c r="G263" s="13"/>
      <c r="H263" s="180">
        <v>16</v>
      </c>
      <c r="I263" s="13"/>
      <c r="J263" s="13"/>
      <c r="K263" s="13"/>
      <c r="L263" s="176"/>
      <c r="M263" s="181"/>
      <c r="N263" s="182"/>
      <c r="O263" s="182"/>
      <c r="P263" s="182"/>
      <c r="Q263" s="182"/>
      <c r="R263" s="182"/>
      <c r="S263" s="182"/>
      <c r="T263" s="18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78" t="s">
        <v>132</v>
      </c>
      <c r="AU263" s="178" t="s">
        <v>85</v>
      </c>
      <c r="AV263" s="13" t="s">
        <v>85</v>
      </c>
      <c r="AW263" s="13" t="s">
        <v>33</v>
      </c>
      <c r="AX263" s="13" t="s">
        <v>19</v>
      </c>
      <c r="AY263" s="178" t="s">
        <v>124</v>
      </c>
    </row>
    <row r="264" s="2" customFormat="1" ht="16.5" customHeight="1">
      <c r="A264" s="29"/>
      <c r="B264" s="162"/>
      <c r="C264" s="163" t="s">
        <v>562</v>
      </c>
      <c r="D264" s="163" t="s">
        <v>126</v>
      </c>
      <c r="E264" s="164" t="s">
        <v>563</v>
      </c>
      <c r="F264" s="165" t="s">
        <v>564</v>
      </c>
      <c r="G264" s="166" t="s">
        <v>141</v>
      </c>
      <c r="H264" s="167">
        <v>150</v>
      </c>
      <c r="I264" s="168">
        <v>12.5</v>
      </c>
      <c r="J264" s="168">
        <f>ROUND(I264*H264,2)</f>
        <v>1875</v>
      </c>
      <c r="K264" s="169"/>
      <c r="L264" s="30"/>
      <c r="M264" s="170" t="s">
        <v>1</v>
      </c>
      <c r="N264" s="171" t="s">
        <v>41</v>
      </c>
      <c r="O264" s="172">
        <v>0.031</v>
      </c>
      <c r="P264" s="172">
        <f>O264*H264</f>
        <v>4.6500000000000004</v>
      </c>
      <c r="Q264" s="172">
        <v>0</v>
      </c>
      <c r="R264" s="172">
        <f>Q264*H264</f>
        <v>0</v>
      </c>
      <c r="S264" s="172">
        <v>0</v>
      </c>
      <c r="T264" s="173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4" t="s">
        <v>198</v>
      </c>
      <c r="AT264" s="174" t="s">
        <v>126</v>
      </c>
      <c r="AU264" s="174" t="s">
        <v>85</v>
      </c>
      <c r="AY264" s="16" t="s">
        <v>124</v>
      </c>
      <c r="BE264" s="175">
        <f>IF(N264="základní",J264,0)</f>
        <v>1875</v>
      </c>
      <c r="BF264" s="175">
        <f>IF(N264="snížená",J264,0)</f>
        <v>0</v>
      </c>
      <c r="BG264" s="175">
        <f>IF(N264="zákl. přenesená",J264,0)</f>
        <v>0</v>
      </c>
      <c r="BH264" s="175">
        <f>IF(N264="sníž. přenesená",J264,0)</f>
        <v>0</v>
      </c>
      <c r="BI264" s="175">
        <f>IF(N264="nulová",J264,0)</f>
        <v>0</v>
      </c>
      <c r="BJ264" s="16" t="s">
        <v>19</v>
      </c>
      <c r="BK264" s="175">
        <f>ROUND(I264*H264,2)</f>
        <v>1875</v>
      </c>
      <c r="BL264" s="16" t="s">
        <v>198</v>
      </c>
      <c r="BM264" s="174" t="s">
        <v>705</v>
      </c>
    </row>
    <row r="265" s="2" customFormat="1" ht="44.25" customHeight="1">
      <c r="A265" s="29"/>
      <c r="B265" s="162"/>
      <c r="C265" s="163" t="s">
        <v>25</v>
      </c>
      <c r="D265" s="163" t="s">
        <v>126</v>
      </c>
      <c r="E265" s="164" t="s">
        <v>566</v>
      </c>
      <c r="F265" s="165" t="s">
        <v>567</v>
      </c>
      <c r="G265" s="166" t="s">
        <v>141</v>
      </c>
      <c r="H265" s="167">
        <v>28.899999999999999</v>
      </c>
      <c r="I265" s="168">
        <v>395</v>
      </c>
      <c r="J265" s="168">
        <f>ROUND(I265*H265,2)</f>
        <v>11415.5</v>
      </c>
      <c r="K265" s="169"/>
      <c r="L265" s="30"/>
      <c r="M265" s="170" t="s">
        <v>1</v>
      </c>
      <c r="N265" s="171" t="s">
        <v>41</v>
      </c>
      <c r="O265" s="172">
        <v>0.104</v>
      </c>
      <c r="P265" s="172">
        <f>O265*H265</f>
        <v>3.0055999999999998</v>
      </c>
      <c r="Q265" s="172">
        <v>0.0013500000000000001</v>
      </c>
      <c r="R265" s="172">
        <f>Q265*H265</f>
        <v>0.039015000000000001</v>
      </c>
      <c r="S265" s="172">
        <v>0</v>
      </c>
      <c r="T265" s="173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4" t="s">
        <v>198</v>
      </c>
      <c r="AT265" s="174" t="s">
        <v>126</v>
      </c>
      <c r="AU265" s="174" t="s">
        <v>85</v>
      </c>
      <c r="AY265" s="16" t="s">
        <v>124</v>
      </c>
      <c r="BE265" s="175">
        <f>IF(N265="základní",J265,0)</f>
        <v>11415.5</v>
      </c>
      <c r="BF265" s="175">
        <f>IF(N265="snížená",J265,0)</f>
        <v>0</v>
      </c>
      <c r="BG265" s="175">
        <f>IF(N265="zákl. přenesená",J265,0)</f>
        <v>0</v>
      </c>
      <c r="BH265" s="175">
        <f>IF(N265="sníž. přenesená",J265,0)</f>
        <v>0</v>
      </c>
      <c r="BI265" s="175">
        <f>IF(N265="nulová",J265,0)</f>
        <v>0</v>
      </c>
      <c r="BJ265" s="16" t="s">
        <v>19</v>
      </c>
      <c r="BK265" s="175">
        <f>ROUND(I265*H265,2)</f>
        <v>11415.5</v>
      </c>
      <c r="BL265" s="16" t="s">
        <v>198</v>
      </c>
      <c r="BM265" s="174" t="s">
        <v>706</v>
      </c>
    </row>
    <row r="266" s="13" customFormat="1">
      <c r="A266" s="13"/>
      <c r="B266" s="176"/>
      <c r="C266" s="13"/>
      <c r="D266" s="177" t="s">
        <v>132</v>
      </c>
      <c r="E266" s="178" t="s">
        <v>1</v>
      </c>
      <c r="F266" s="179" t="s">
        <v>707</v>
      </c>
      <c r="G266" s="13"/>
      <c r="H266" s="180">
        <v>28.899999999999999</v>
      </c>
      <c r="I266" s="13"/>
      <c r="J266" s="13"/>
      <c r="K266" s="13"/>
      <c r="L266" s="176"/>
      <c r="M266" s="181"/>
      <c r="N266" s="182"/>
      <c r="O266" s="182"/>
      <c r="P266" s="182"/>
      <c r="Q266" s="182"/>
      <c r="R266" s="182"/>
      <c r="S266" s="182"/>
      <c r="T266" s="18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78" t="s">
        <v>132</v>
      </c>
      <c r="AU266" s="178" t="s">
        <v>85</v>
      </c>
      <c r="AV266" s="13" t="s">
        <v>85</v>
      </c>
      <c r="AW266" s="13" t="s">
        <v>33</v>
      </c>
      <c r="AX266" s="13" t="s">
        <v>19</v>
      </c>
      <c r="AY266" s="178" t="s">
        <v>124</v>
      </c>
    </row>
    <row r="267" s="2" customFormat="1" ht="21.75" customHeight="1">
      <c r="A267" s="29"/>
      <c r="B267" s="162"/>
      <c r="C267" s="163" t="s">
        <v>570</v>
      </c>
      <c r="D267" s="163" t="s">
        <v>126</v>
      </c>
      <c r="E267" s="164" t="s">
        <v>571</v>
      </c>
      <c r="F267" s="165" t="s">
        <v>572</v>
      </c>
      <c r="G267" s="166" t="s">
        <v>176</v>
      </c>
      <c r="H267" s="167">
        <v>197</v>
      </c>
      <c r="I267" s="168">
        <v>60</v>
      </c>
      <c r="J267" s="168">
        <f>ROUND(I267*H267,2)</f>
        <v>11820</v>
      </c>
      <c r="K267" s="169"/>
      <c r="L267" s="30"/>
      <c r="M267" s="170" t="s">
        <v>1</v>
      </c>
      <c r="N267" s="171" t="s">
        <v>41</v>
      </c>
      <c r="O267" s="172">
        <v>0.025999999999999999</v>
      </c>
      <c r="P267" s="172">
        <f>O267*H267</f>
        <v>5.1219999999999999</v>
      </c>
      <c r="Q267" s="172">
        <v>6.9999999999999994E-05</v>
      </c>
      <c r="R267" s="172">
        <f>Q267*H267</f>
        <v>0.013789999999999998</v>
      </c>
      <c r="S267" s="172">
        <v>0</v>
      </c>
      <c r="T267" s="173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4" t="s">
        <v>198</v>
      </c>
      <c r="AT267" s="174" t="s">
        <v>126</v>
      </c>
      <c r="AU267" s="174" t="s">
        <v>85</v>
      </c>
      <c r="AY267" s="16" t="s">
        <v>124</v>
      </c>
      <c r="BE267" s="175">
        <f>IF(N267="základní",J267,0)</f>
        <v>11820</v>
      </c>
      <c r="BF267" s="175">
        <f>IF(N267="snížená",J267,0)</f>
        <v>0</v>
      </c>
      <c r="BG267" s="175">
        <f>IF(N267="zákl. přenesená",J267,0)</f>
        <v>0</v>
      </c>
      <c r="BH267" s="175">
        <f>IF(N267="sníž. přenesená",J267,0)</f>
        <v>0</v>
      </c>
      <c r="BI267" s="175">
        <f>IF(N267="nulová",J267,0)</f>
        <v>0</v>
      </c>
      <c r="BJ267" s="16" t="s">
        <v>19</v>
      </c>
      <c r="BK267" s="175">
        <f>ROUND(I267*H267,2)</f>
        <v>11820</v>
      </c>
      <c r="BL267" s="16" t="s">
        <v>198</v>
      </c>
      <c r="BM267" s="174" t="s">
        <v>708</v>
      </c>
    </row>
    <row r="268" s="13" customFormat="1">
      <c r="A268" s="13"/>
      <c r="B268" s="176"/>
      <c r="C268" s="13"/>
      <c r="D268" s="177" t="s">
        <v>132</v>
      </c>
      <c r="E268" s="178" t="s">
        <v>1</v>
      </c>
      <c r="F268" s="179" t="s">
        <v>709</v>
      </c>
      <c r="G268" s="13"/>
      <c r="H268" s="180">
        <v>197</v>
      </c>
      <c r="I268" s="13"/>
      <c r="J268" s="13"/>
      <c r="K268" s="13"/>
      <c r="L268" s="176"/>
      <c r="M268" s="181"/>
      <c r="N268" s="182"/>
      <c r="O268" s="182"/>
      <c r="P268" s="182"/>
      <c r="Q268" s="182"/>
      <c r="R268" s="182"/>
      <c r="S268" s="182"/>
      <c r="T268" s="18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78" t="s">
        <v>132</v>
      </c>
      <c r="AU268" s="178" t="s">
        <v>85</v>
      </c>
      <c r="AV268" s="13" t="s">
        <v>85</v>
      </c>
      <c r="AW268" s="13" t="s">
        <v>33</v>
      </c>
      <c r="AX268" s="13" t="s">
        <v>19</v>
      </c>
      <c r="AY268" s="178" t="s">
        <v>124</v>
      </c>
    </row>
    <row r="269" s="2" customFormat="1" ht="21.75" customHeight="1">
      <c r="A269" s="29"/>
      <c r="B269" s="162"/>
      <c r="C269" s="163" t="s">
        <v>575</v>
      </c>
      <c r="D269" s="163" t="s">
        <v>126</v>
      </c>
      <c r="E269" s="164" t="s">
        <v>576</v>
      </c>
      <c r="F269" s="165" t="s">
        <v>577</v>
      </c>
      <c r="G269" s="166" t="s">
        <v>176</v>
      </c>
      <c r="H269" s="167">
        <v>40</v>
      </c>
      <c r="I269" s="168">
        <v>38</v>
      </c>
      <c r="J269" s="168">
        <f>ROUND(I269*H269,2)</f>
        <v>1520</v>
      </c>
      <c r="K269" s="169"/>
      <c r="L269" s="30"/>
      <c r="M269" s="170" t="s">
        <v>1</v>
      </c>
      <c r="N269" s="171" t="s">
        <v>41</v>
      </c>
      <c r="O269" s="172">
        <v>0.032000000000000001</v>
      </c>
      <c r="P269" s="172">
        <f>O269*H269</f>
        <v>1.28</v>
      </c>
      <c r="Q269" s="172">
        <v>6.9999999999999994E-05</v>
      </c>
      <c r="R269" s="172">
        <f>Q269*H269</f>
        <v>0.0027999999999999995</v>
      </c>
      <c r="S269" s="172">
        <v>0</v>
      </c>
      <c r="T269" s="173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4" t="s">
        <v>198</v>
      </c>
      <c r="AT269" s="174" t="s">
        <v>126</v>
      </c>
      <c r="AU269" s="174" t="s">
        <v>85</v>
      </c>
      <c r="AY269" s="16" t="s">
        <v>124</v>
      </c>
      <c r="BE269" s="175">
        <f>IF(N269="základní",J269,0)</f>
        <v>1520</v>
      </c>
      <c r="BF269" s="175">
        <f>IF(N269="snížená",J269,0)</f>
        <v>0</v>
      </c>
      <c r="BG269" s="175">
        <f>IF(N269="zákl. přenesená",J269,0)</f>
        <v>0</v>
      </c>
      <c r="BH269" s="175">
        <f>IF(N269="sníž. přenesená",J269,0)</f>
        <v>0</v>
      </c>
      <c r="BI269" s="175">
        <f>IF(N269="nulová",J269,0)</f>
        <v>0</v>
      </c>
      <c r="BJ269" s="16" t="s">
        <v>19</v>
      </c>
      <c r="BK269" s="175">
        <f>ROUND(I269*H269,2)</f>
        <v>1520</v>
      </c>
      <c r="BL269" s="16" t="s">
        <v>198</v>
      </c>
      <c r="BM269" s="174" t="s">
        <v>710</v>
      </c>
    </row>
    <row r="270" s="13" customFormat="1">
      <c r="A270" s="13"/>
      <c r="B270" s="176"/>
      <c r="C270" s="13"/>
      <c r="D270" s="177" t="s">
        <v>132</v>
      </c>
      <c r="E270" s="178" t="s">
        <v>1</v>
      </c>
      <c r="F270" s="179" t="s">
        <v>579</v>
      </c>
      <c r="G270" s="13"/>
      <c r="H270" s="180">
        <v>40</v>
      </c>
      <c r="I270" s="13"/>
      <c r="J270" s="13"/>
      <c r="K270" s="13"/>
      <c r="L270" s="176"/>
      <c r="M270" s="181"/>
      <c r="N270" s="182"/>
      <c r="O270" s="182"/>
      <c r="P270" s="182"/>
      <c r="Q270" s="182"/>
      <c r="R270" s="182"/>
      <c r="S270" s="182"/>
      <c r="T270" s="18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78" t="s">
        <v>132</v>
      </c>
      <c r="AU270" s="178" t="s">
        <v>85</v>
      </c>
      <c r="AV270" s="13" t="s">
        <v>85</v>
      </c>
      <c r="AW270" s="13" t="s">
        <v>33</v>
      </c>
      <c r="AX270" s="13" t="s">
        <v>19</v>
      </c>
      <c r="AY270" s="178" t="s">
        <v>124</v>
      </c>
    </row>
    <row r="271" s="2" customFormat="1" ht="21.75" customHeight="1">
      <c r="A271" s="29"/>
      <c r="B271" s="162"/>
      <c r="C271" s="163" t="s">
        <v>580</v>
      </c>
      <c r="D271" s="163" t="s">
        <v>126</v>
      </c>
      <c r="E271" s="164" t="s">
        <v>581</v>
      </c>
      <c r="F271" s="165" t="s">
        <v>582</v>
      </c>
      <c r="G271" s="166" t="s">
        <v>206</v>
      </c>
      <c r="H271" s="167">
        <v>6</v>
      </c>
      <c r="I271" s="168">
        <v>31.899999999999999</v>
      </c>
      <c r="J271" s="168">
        <f>ROUND(I271*H271,2)</f>
        <v>191.40000000000001</v>
      </c>
      <c r="K271" s="169"/>
      <c r="L271" s="30"/>
      <c r="M271" s="170" t="s">
        <v>1</v>
      </c>
      <c r="N271" s="171" t="s">
        <v>41</v>
      </c>
      <c r="O271" s="172">
        <v>0.032000000000000001</v>
      </c>
      <c r="P271" s="172">
        <f>O271*H271</f>
        <v>0.192</v>
      </c>
      <c r="Q271" s="172">
        <v>9.0000000000000006E-05</v>
      </c>
      <c r="R271" s="172">
        <f>Q271*H271</f>
        <v>0.00054000000000000001</v>
      </c>
      <c r="S271" s="172">
        <v>0</v>
      </c>
      <c r="T271" s="173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4" t="s">
        <v>198</v>
      </c>
      <c r="AT271" s="174" t="s">
        <v>126</v>
      </c>
      <c r="AU271" s="174" t="s">
        <v>85</v>
      </c>
      <c r="AY271" s="16" t="s">
        <v>124</v>
      </c>
      <c r="BE271" s="175">
        <f>IF(N271="základní",J271,0)</f>
        <v>191.40000000000001</v>
      </c>
      <c r="BF271" s="175">
        <f>IF(N271="snížená",J271,0)</f>
        <v>0</v>
      </c>
      <c r="BG271" s="175">
        <f>IF(N271="zákl. přenesená",J271,0)</f>
        <v>0</v>
      </c>
      <c r="BH271" s="175">
        <f>IF(N271="sníž. přenesená",J271,0)</f>
        <v>0</v>
      </c>
      <c r="BI271" s="175">
        <f>IF(N271="nulová",J271,0)</f>
        <v>0</v>
      </c>
      <c r="BJ271" s="16" t="s">
        <v>19</v>
      </c>
      <c r="BK271" s="175">
        <f>ROUND(I271*H271,2)</f>
        <v>191.40000000000001</v>
      </c>
      <c r="BL271" s="16" t="s">
        <v>198</v>
      </c>
      <c r="BM271" s="174" t="s">
        <v>711</v>
      </c>
    </row>
    <row r="272" s="12" customFormat="1" ht="22.8" customHeight="1">
      <c r="A272" s="12"/>
      <c r="B272" s="150"/>
      <c r="C272" s="12"/>
      <c r="D272" s="151" t="s">
        <v>75</v>
      </c>
      <c r="E272" s="160" t="s">
        <v>584</v>
      </c>
      <c r="F272" s="160" t="s">
        <v>585</v>
      </c>
      <c r="G272" s="12"/>
      <c r="H272" s="12"/>
      <c r="I272" s="12"/>
      <c r="J272" s="161">
        <f>BK272</f>
        <v>5000</v>
      </c>
      <c r="K272" s="12"/>
      <c r="L272" s="150"/>
      <c r="M272" s="154"/>
      <c r="N272" s="155"/>
      <c r="O272" s="155"/>
      <c r="P272" s="156">
        <f>P273</f>
        <v>0.029999999999999999</v>
      </c>
      <c r="Q272" s="155"/>
      <c r="R272" s="156">
        <f>R273</f>
        <v>0</v>
      </c>
      <c r="S272" s="155"/>
      <c r="T272" s="157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51" t="s">
        <v>85</v>
      </c>
      <c r="AT272" s="158" t="s">
        <v>75</v>
      </c>
      <c r="AU272" s="158" t="s">
        <v>19</v>
      </c>
      <c r="AY272" s="151" t="s">
        <v>124</v>
      </c>
      <c r="BK272" s="159">
        <f>BK273</f>
        <v>5000</v>
      </c>
    </row>
    <row r="273" s="12" customFormat="1" ht="20.88" customHeight="1">
      <c r="A273" s="12"/>
      <c r="B273" s="150"/>
      <c r="C273" s="12"/>
      <c r="D273" s="151" t="s">
        <v>75</v>
      </c>
      <c r="E273" s="160" t="s">
        <v>586</v>
      </c>
      <c r="F273" s="160" t="s">
        <v>587</v>
      </c>
      <c r="G273" s="12"/>
      <c r="H273" s="12"/>
      <c r="I273" s="12"/>
      <c r="J273" s="161">
        <f>BK273</f>
        <v>5000</v>
      </c>
      <c r="K273" s="12"/>
      <c r="L273" s="150"/>
      <c r="M273" s="154"/>
      <c r="N273" s="155"/>
      <c r="O273" s="155"/>
      <c r="P273" s="156">
        <f>P274</f>
        <v>0.029999999999999999</v>
      </c>
      <c r="Q273" s="155"/>
      <c r="R273" s="156">
        <f>R274</f>
        <v>0</v>
      </c>
      <c r="S273" s="155"/>
      <c r="T273" s="157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51" t="s">
        <v>85</v>
      </c>
      <c r="AT273" s="158" t="s">
        <v>75</v>
      </c>
      <c r="AU273" s="158" t="s">
        <v>85</v>
      </c>
      <c r="AY273" s="151" t="s">
        <v>124</v>
      </c>
      <c r="BK273" s="159">
        <f>BK274</f>
        <v>5000</v>
      </c>
    </row>
    <row r="274" s="2" customFormat="1" ht="16.5" customHeight="1">
      <c r="A274" s="29"/>
      <c r="B274" s="162"/>
      <c r="C274" s="163" t="s">
        <v>588</v>
      </c>
      <c r="D274" s="163" t="s">
        <v>126</v>
      </c>
      <c r="E274" s="164" t="s">
        <v>589</v>
      </c>
      <c r="F274" s="165" t="s">
        <v>590</v>
      </c>
      <c r="G274" s="166" t="s">
        <v>206</v>
      </c>
      <c r="H274" s="167">
        <v>1</v>
      </c>
      <c r="I274" s="168">
        <v>5000</v>
      </c>
      <c r="J274" s="168">
        <f>ROUND(I274*H274,2)</f>
        <v>5000</v>
      </c>
      <c r="K274" s="169"/>
      <c r="L274" s="30"/>
      <c r="M274" s="194" t="s">
        <v>1</v>
      </c>
      <c r="N274" s="195" t="s">
        <v>41</v>
      </c>
      <c r="O274" s="196">
        <v>0.029999999999999999</v>
      </c>
      <c r="P274" s="196">
        <f>O274*H274</f>
        <v>0.029999999999999999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4" t="s">
        <v>198</v>
      </c>
      <c r="AT274" s="174" t="s">
        <v>126</v>
      </c>
      <c r="AU274" s="174" t="s">
        <v>138</v>
      </c>
      <c r="AY274" s="16" t="s">
        <v>124</v>
      </c>
      <c r="BE274" s="175">
        <f>IF(N274="základní",J274,0)</f>
        <v>5000</v>
      </c>
      <c r="BF274" s="175">
        <f>IF(N274="snížená",J274,0)</f>
        <v>0</v>
      </c>
      <c r="BG274" s="175">
        <f>IF(N274="zákl. přenesená",J274,0)</f>
        <v>0</v>
      </c>
      <c r="BH274" s="175">
        <f>IF(N274="sníž. přenesená",J274,0)</f>
        <v>0</v>
      </c>
      <c r="BI274" s="175">
        <f>IF(N274="nulová",J274,0)</f>
        <v>0</v>
      </c>
      <c r="BJ274" s="16" t="s">
        <v>19</v>
      </c>
      <c r="BK274" s="175">
        <f>ROUND(I274*H274,2)</f>
        <v>5000</v>
      </c>
      <c r="BL274" s="16" t="s">
        <v>198</v>
      </c>
      <c r="BM274" s="174" t="s">
        <v>712</v>
      </c>
    </row>
    <row r="275" s="2" customFormat="1" ht="6.96" customHeight="1">
      <c r="A275" s="29"/>
      <c r="B275" s="50"/>
      <c r="C275" s="51"/>
      <c r="D275" s="51"/>
      <c r="E275" s="51"/>
      <c r="F275" s="51"/>
      <c r="G275" s="51"/>
      <c r="H275" s="51"/>
      <c r="I275" s="51"/>
      <c r="J275" s="51"/>
      <c r="K275" s="51"/>
      <c r="L275" s="30"/>
      <c r="M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</row>
  </sheetData>
  <autoFilter ref="C128:K27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DESKTOP-S1D1MU3\Ondra</dc:creator>
  <cp:lastModifiedBy>DESKTOP-S1D1MU3\Ondra</cp:lastModifiedBy>
  <dcterms:created xsi:type="dcterms:W3CDTF">2020-10-19T17:52:31Z</dcterms:created>
  <dcterms:modified xsi:type="dcterms:W3CDTF">2020-10-19T17:52:34Z</dcterms:modified>
</cp:coreProperties>
</file>